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ácia stavby" sheetId="1" r:id="rId1"/>
    <sheet name="1801 - E1 -  REKONŠTRUKCI..." sheetId="2" r:id="rId2"/>
  </sheets>
  <definedNames>
    <definedName name="_xlnm.Print_Area" localSheetId="0">'Rekapitulácia stavby'!$C$4:$AP$70,'Rekapitulácia stavby'!$C$76:$AP$105</definedName>
    <definedName name="_xlnm.Print_Titles" localSheetId="0">'Rekapitulácia stavby'!$85:$85</definedName>
    <definedName name="_xlnm.Print_Area" localSheetId="1">'1801 - E1 -  REKONŠTRUKCI...'!$C$4:$Q$70,'1801 - E1 -  REKONŠTRUKCI...'!$C$76:$Q$113,'1801 - E1 -  REKONŠTRUKCI...'!$C$119:$Q$199</definedName>
    <definedName name="_xlnm.Print_Titles" localSheetId="1">'1801 - E1 -  REKONŠTRUKCI...'!$129:$129</definedName>
  </definedNames>
  <calcPr/>
</workbook>
</file>

<file path=xl/calcChain.xml><?xml version="1.0" encoding="utf-8"?>
<calcChain xmlns="http://schemas.openxmlformats.org/spreadsheetml/2006/main">
  <c i="1" r="AY88"/>
  <c r="AX88"/>
  <c i="2" r="BI199"/>
  <c r="BH199"/>
  <c r="BG199"/>
  <c r="BE199"/>
  <c r="BK199"/>
  <c r="N199"/>
  <c r="BF199"/>
  <c r="BI198"/>
  <c r="BH198"/>
  <c r="BG198"/>
  <c r="BE198"/>
  <c r="BK198"/>
  <c r="N198"/>
  <c r="BF198"/>
  <c r="BI197"/>
  <c r="BH197"/>
  <c r="BG197"/>
  <c r="BE197"/>
  <c r="BK197"/>
  <c r="N197"/>
  <c r="BF197"/>
  <c r="BI196"/>
  <c r="BH196"/>
  <c r="BG196"/>
  <c r="BE196"/>
  <c r="BK196"/>
  <c r="N196"/>
  <c r="BF196"/>
  <c r="BI195"/>
  <c r="BH195"/>
  <c r="BG195"/>
  <c r="BE195"/>
  <c r="BK195"/>
  <c r="BK194"/>
  <c r="N194"/>
  <c r="N195"/>
  <c r="BF195"/>
  <c r="N103"/>
  <c r="BI193"/>
  <c r="BH193"/>
  <c r="BG193"/>
  <c r="BE193"/>
  <c r="AA193"/>
  <c r="AA192"/>
  <c r="AA191"/>
  <c r="Y193"/>
  <c r="Y192"/>
  <c r="Y191"/>
  <c r="W193"/>
  <c r="W192"/>
  <c r="W191"/>
  <c r="BK193"/>
  <c r="BK192"/>
  <c r="N192"/>
  <c r="BK191"/>
  <c r="N191"/>
  <c r="N193"/>
  <c r="BF193"/>
  <c r="N102"/>
  <c r="N101"/>
  <c r="BI190"/>
  <c r="BH190"/>
  <c r="BG190"/>
  <c r="BE190"/>
  <c r="AA190"/>
  <c r="Y190"/>
  <c r="W190"/>
  <c r="BK190"/>
  <c r="N190"/>
  <c r="BF190"/>
  <c r="BI189"/>
  <c r="BH189"/>
  <c r="BG189"/>
  <c r="BE189"/>
  <c r="AA189"/>
  <c r="AA188"/>
  <c r="Y189"/>
  <c r="Y188"/>
  <c r="W189"/>
  <c r="W188"/>
  <c r="BK189"/>
  <c r="BK188"/>
  <c r="N188"/>
  <c r="N189"/>
  <c r="BF189"/>
  <c r="N100"/>
  <c r="BI187"/>
  <c r="BH187"/>
  <c r="BG187"/>
  <c r="BE187"/>
  <c r="AA187"/>
  <c r="Y187"/>
  <c r="W187"/>
  <c r="BK187"/>
  <c r="N187"/>
  <c r="BF187"/>
  <c r="BI186"/>
  <c r="BH186"/>
  <c r="BG186"/>
  <c r="BE186"/>
  <c r="AA186"/>
  <c r="AA185"/>
  <c r="Y186"/>
  <c r="Y185"/>
  <c r="W186"/>
  <c r="W185"/>
  <c r="BK186"/>
  <c r="BK185"/>
  <c r="N185"/>
  <c r="N186"/>
  <c r="BF186"/>
  <c r="N99"/>
  <c r="BI184"/>
  <c r="BH184"/>
  <c r="BG184"/>
  <c r="BE184"/>
  <c r="AA184"/>
  <c r="Y184"/>
  <c r="W184"/>
  <c r="BK184"/>
  <c r="N184"/>
  <c r="BF184"/>
  <c r="BI183"/>
  <c r="BH183"/>
  <c r="BG183"/>
  <c r="BE183"/>
  <c r="AA183"/>
  <c r="Y183"/>
  <c r="W183"/>
  <c r="BK183"/>
  <c r="N183"/>
  <c r="BF183"/>
  <c r="BI182"/>
  <c r="BH182"/>
  <c r="BG182"/>
  <c r="BE182"/>
  <c r="AA182"/>
  <c r="AA181"/>
  <c r="AA180"/>
  <c r="Y182"/>
  <c r="Y181"/>
  <c r="Y180"/>
  <c r="W182"/>
  <c r="W181"/>
  <c r="W180"/>
  <c r="BK182"/>
  <c r="BK181"/>
  <c r="N181"/>
  <c r="BK180"/>
  <c r="N180"/>
  <c r="N182"/>
  <c r="BF182"/>
  <c r="N98"/>
  <c r="N97"/>
  <c r="BI179"/>
  <c r="BH179"/>
  <c r="BG179"/>
  <c r="BE179"/>
  <c r="AA179"/>
  <c r="AA178"/>
  <c r="Y179"/>
  <c r="Y178"/>
  <c r="W179"/>
  <c r="W178"/>
  <c r="BK179"/>
  <c r="BK178"/>
  <c r="N178"/>
  <c r="N179"/>
  <c r="BF179"/>
  <c r="N96"/>
  <c r="BI177"/>
  <c r="BH177"/>
  <c r="BG177"/>
  <c r="BE177"/>
  <c r="AA177"/>
  <c r="Y177"/>
  <c r="W177"/>
  <c r="BK177"/>
  <c r="N177"/>
  <c r="BF177"/>
  <c r="BI176"/>
  <c r="BH176"/>
  <c r="BG176"/>
  <c r="BE176"/>
  <c r="AA176"/>
  <c r="Y176"/>
  <c r="W176"/>
  <c r="BK176"/>
  <c r="N176"/>
  <c r="BF176"/>
  <c r="BI175"/>
  <c r="BH175"/>
  <c r="BG175"/>
  <c r="BE175"/>
  <c r="AA175"/>
  <c r="Y175"/>
  <c r="W175"/>
  <c r="BK175"/>
  <c r="N175"/>
  <c r="BF175"/>
  <c r="BI174"/>
  <c r="BH174"/>
  <c r="BG174"/>
  <c r="BE174"/>
  <c r="AA174"/>
  <c r="Y174"/>
  <c r="W174"/>
  <c r="BK174"/>
  <c r="N174"/>
  <c r="BF174"/>
  <c r="BI173"/>
  <c r="BH173"/>
  <c r="BG173"/>
  <c r="BE173"/>
  <c r="AA173"/>
  <c r="Y173"/>
  <c r="W173"/>
  <c r="BK173"/>
  <c r="N173"/>
  <c r="BF173"/>
  <c r="BI172"/>
  <c r="BH172"/>
  <c r="BG172"/>
  <c r="BE172"/>
  <c r="AA172"/>
  <c r="Y172"/>
  <c r="W172"/>
  <c r="BK172"/>
  <c r="N172"/>
  <c r="BF172"/>
  <c r="BI171"/>
  <c r="BH171"/>
  <c r="BG171"/>
  <c r="BE171"/>
  <c r="AA171"/>
  <c r="Y171"/>
  <c r="W171"/>
  <c r="BK171"/>
  <c r="N171"/>
  <c r="BF171"/>
  <c r="BI170"/>
  <c r="BH170"/>
  <c r="BG170"/>
  <c r="BE170"/>
  <c r="AA170"/>
  <c r="Y170"/>
  <c r="W170"/>
  <c r="BK170"/>
  <c r="N170"/>
  <c r="BF170"/>
  <c r="BI169"/>
  <c r="BH169"/>
  <c r="BG169"/>
  <c r="BE169"/>
  <c r="AA169"/>
  <c r="Y169"/>
  <c r="W169"/>
  <c r="BK169"/>
  <c r="N169"/>
  <c r="BF169"/>
  <c r="BI168"/>
  <c r="BH168"/>
  <c r="BG168"/>
  <c r="BE168"/>
  <c r="AA168"/>
  <c r="Y168"/>
  <c r="W168"/>
  <c r="BK168"/>
  <c r="N168"/>
  <c r="BF168"/>
  <c r="BI167"/>
  <c r="BH167"/>
  <c r="BG167"/>
  <c r="BE167"/>
  <c r="AA167"/>
  <c r="Y167"/>
  <c r="W167"/>
  <c r="BK167"/>
  <c r="N167"/>
  <c r="BF167"/>
  <c r="BI166"/>
  <c r="BH166"/>
  <c r="BG166"/>
  <c r="BE166"/>
  <c r="AA166"/>
  <c r="AA165"/>
  <c r="Y166"/>
  <c r="Y165"/>
  <c r="W166"/>
  <c r="W165"/>
  <c r="BK166"/>
  <c r="BK165"/>
  <c r="N165"/>
  <c r="N166"/>
  <c r="BF166"/>
  <c r="N95"/>
  <c r="BI164"/>
  <c r="BH164"/>
  <c r="BG164"/>
  <c r="BE164"/>
  <c r="AA164"/>
  <c r="Y164"/>
  <c r="W164"/>
  <c r="BK164"/>
  <c r="N164"/>
  <c r="BF164"/>
  <c r="BI163"/>
  <c r="BH163"/>
  <c r="BG163"/>
  <c r="BE163"/>
  <c r="AA163"/>
  <c r="Y163"/>
  <c r="W163"/>
  <c r="BK163"/>
  <c r="N163"/>
  <c r="BF163"/>
  <c r="BI162"/>
  <c r="BH162"/>
  <c r="BG162"/>
  <c r="BE162"/>
  <c r="AA162"/>
  <c r="Y162"/>
  <c r="W162"/>
  <c r="BK162"/>
  <c r="N162"/>
  <c r="BF162"/>
  <c r="BI161"/>
  <c r="BH161"/>
  <c r="BG161"/>
  <c r="BE161"/>
  <c r="AA161"/>
  <c r="Y161"/>
  <c r="W161"/>
  <c r="BK161"/>
  <c r="N161"/>
  <c r="BF161"/>
  <c r="BI160"/>
  <c r="BH160"/>
  <c r="BG160"/>
  <c r="BE160"/>
  <c r="AA160"/>
  <c r="AA159"/>
  <c r="Y160"/>
  <c r="Y159"/>
  <c r="W160"/>
  <c r="W159"/>
  <c r="BK160"/>
  <c r="BK159"/>
  <c r="N159"/>
  <c r="N160"/>
  <c r="BF160"/>
  <c r="N94"/>
  <c r="BI158"/>
  <c r="BH158"/>
  <c r="BG158"/>
  <c r="BE158"/>
  <c r="AA158"/>
  <c r="Y158"/>
  <c r="W158"/>
  <c r="BK158"/>
  <c r="N158"/>
  <c r="BF158"/>
  <c r="BI157"/>
  <c r="BH157"/>
  <c r="BG157"/>
  <c r="BE157"/>
  <c r="AA157"/>
  <c r="Y157"/>
  <c r="W157"/>
  <c r="BK157"/>
  <c r="N157"/>
  <c r="BF157"/>
  <c r="BI156"/>
  <c r="BH156"/>
  <c r="BG156"/>
  <c r="BE156"/>
  <c r="AA156"/>
  <c r="Y156"/>
  <c r="W156"/>
  <c r="BK156"/>
  <c r="N156"/>
  <c r="BF156"/>
  <c r="BI155"/>
  <c r="BH155"/>
  <c r="BG155"/>
  <c r="BE155"/>
  <c r="AA155"/>
  <c r="Y155"/>
  <c r="W155"/>
  <c r="BK155"/>
  <c r="N155"/>
  <c r="BF155"/>
  <c r="BI154"/>
  <c r="BH154"/>
  <c r="BG154"/>
  <c r="BE154"/>
  <c r="AA154"/>
  <c r="Y154"/>
  <c r="W154"/>
  <c r="BK154"/>
  <c r="N154"/>
  <c r="BF154"/>
  <c r="BI153"/>
  <c r="BH153"/>
  <c r="BG153"/>
  <c r="BE153"/>
  <c r="AA153"/>
  <c r="Y153"/>
  <c r="W153"/>
  <c r="BK153"/>
  <c r="N153"/>
  <c r="BF153"/>
  <c r="BI152"/>
  <c r="BH152"/>
  <c r="BG152"/>
  <c r="BE152"/>
  <c r="AA152"/>
  <c r="Y152"/>
  <c r="W152"/>
  <c r="BK152"/>
  <c r="N152"/>
  <c r="BF152"/>
  <c r="BI151"/>
  <c r="BH151"/>
  <c r="BG151"/>
  <c r="BE151"/>
  <c r="AA151"/>
  <c r="AA150"/>
  <c r="Y151"/>
  <c r="Y150"/>
  <c r="W151"/>
  <c r="W150"/>
  <c r="BK151"/>
  <c r="BK150"/>
  <c r="N150"/>
  <c r="N151"/>
  <c r="BF151"/>
  <c r="N93"/>
  <c r="BI149"/>
  <c r="BH149"/>
  <c r="BG149"/>
  <c r="BE149"/>
  <c r="AA149"/>
  <c r="Y149"/>
  <c r="W149"/>
  <c r="BK149"/>
  <c r="N149"/>
  <c r="BF149"/>
  <c r="BI148"/>
  <c r="BH148"/>
  <c r="BG148"/>
  <c r="BE148"/>
  <c r="AA148"/>
  <c r="Y148"/>
  <c r="W148"/>
  <c r="BK148"/>
  <c r="N148"/>
  <c r="BF148"/>
  <c r="BI147"/>
  <c r="BH147"/>
  <c r="BG147"/>
  <c r="BE147"/>
  <c r="AA147"/>
  <c r="Y147"/>
  <c r="W147"/>
  <c r="BK147"/>
  <c r="N147"/>
  <c r="BF147"/>
  <c r="BI146"/>
  <c r="BH146"/>
  <c r="BG146"/>
  <c r="BE146"/>
  <c r="AA146"/>
  <c r="AA145"/>
  <c r="Y146"/>
  <c r="Y145"/>
  <c r="W146"/>
  <c r="W145"/>
  <c r="BK146"/>
  <c r="BK145"/>
  <c r="N145"/>
  <c r="N146"/>
  <c r="BF146"/>
  <c r="N92"/>
  <c r="BI144"/>
  <c r="BH144"/>
  <c r="BG144"/>
  <c r="BE144"/>
  <c r="AA144"/>
  <c r="Y144"/>
  <c r="W144"/>
  <c r="BK144"/>
  <c r="N144"/>
  <c r="BF144"/>
  <c r="BI143"/>
  <c r="BH143"/>
  <c r="BG143"/>
  <c r="BE143"/>
  <c r="AA143"/>
  <c r="Y143"/>
  <c r="W143"/>
  <c r="BK143"/>
  <c r="N143"/>
  <c r="BF143"/>
  <c r="BI142"/>
  <c r="BH142"/>
  <c r="BG142"/>
  <c r="BE142"/>
  <c r="AA142"/>
  <c r="Y142"/>
  <c r="W142"/>
  <c r="BK142"/>
  <c r="N142"/>
  <c r="BF142"/>
  <c r="BI141"/>
  <c r="BH141"/>
  <c r="BG141"/>
  <c r="BE141"/>
  <c r="AA141"/>
  <c r="Y141"/>
  <c r="W141"/>
  <c r="BK141"/>
  <c r="N141"/>
  <c r="BF141"/>
  <c r="BI140"/>
  <c r="BH140"/>
  <c r="BG140"/>
  <c r="BE140"/>
  <c r="AA140"/>
  <c r="Y140"/>
  <c r="W140"/>
  <c r="BK140"/>
  <c r="N140"/>
  <c r="BF140"/>
  <c r="BI139"/>
  <c r="BH139"/>
  <c r="BG139"/>
  <c r="BE139"/>
  <c r="AA139"/>
  <c r="AA138"/>
  <c r="Y139"/>
  <c r="Y138"/>
  <c r="W139"/>
  <c r="W138"/>
  <c r="BK139"/>
  <c r="BK138"/>
  <c r="N138"/>
  <c r="N139"/>
  <c r="BF139"/>
  <c r="N91"/>
  <c r="BI137"/>
  <c r="BH137"/>
  <c r="BG137"/>
  <c r="BE137"/>
  <c r="AA137"/>
  <c r="Y137"/>
  <c r="W137"/>
  <c r="BK137"/>
  <c r="N137"/>
  <c r="BF137"/>
  <c r="BI136"/>
  <c r="BH136"/>
  <c r="BG136"/>
  <c r="BE136"/>
  <c r="AA136"/>
  <c r="Y136"/>
  <c r="W136"/>
  <c r="BK136"/>
  <c r="N136"/>
  <c r="BF136"/>
  <c r="BI135"/>
  <c r="BH135"/>
  <c r="BG135"/>
  <c r="BE135"/>
  <c r="AA135"/>
  <c r="Y135"/>
  <c r="W135"/>
  <c r="BK135"/>
  <c r="N135"/>
  <c r="BF135"/>
  <c r="BI134"/>
  <c r="BH134"/>
  <c r="BG134"/>
  <c r="BE134"/>
  <c r="AA134"/>
  <c r="Y134"/>
  <c r="W134"/>
  <c r="BK134"/>
  <c r="N134"/>
  <c r="BF134"/>
  <c r="BI133"/>
  <c r="BH133"/>
  <c r="BG133"/>
  <c r="BE133"/>
  <c r="AA133"/>
  <c r="AA132"/>
  <c r="AA131"/>
  <c r="AA130"/>
  <c r="Y133"/>
  <c r="Y132"/>
  <c r="Y131"/>
  <c r="Y130"/>
  <c r="W133"/>
  <c r="W132"/>
  <c r="W131"/>
  <c r="W130"/>
  <c i="1" r="AU88"/>
  <c i="2" r="BK133"/>
  <c r="BK132"/>
  <c r="N132"/>
  <c r="BK131"/>
  <c r="N131"/>
  <c r="BK130"/>
  <c r="N130"/>
  <c r="N88"/>
  <c r="N133"/>
  <c r="BF133"/>
  <c r="N90"/>
  <c r="N89"/>
  <c r="M126"/>
  <c r="F126"/>
  <c r="F124"/>
  <c r="F122"/>
  <c r="BI111"/>
  <c r="BH111"/>
  <c r="BG111"/>
  <c r="BE111"/>
  <c r="N111"/>
  <c r="BF111"/>
  <c r="BI110"/>
  <c r="BH110"/>
  <c r="BG110"/>
  <c r="BE110"/>
  <c r="N110"/>
  <c r="BF110"/>
  <c r="BI109"/>
  <c r="BH109"/>
  <c r="BG109"/>
  <c r="BE109"/>
  <c r="N109"/>
  <c r="BF109"/>
  <c r="BI108"/>
  <c r="BH108"/>
  <c r="BG108"/>
  <c r="BE108"/>
  <c r="N108"/>
  <c r="BF108"/>
  <c r="BI107"/>
  <c r="BH107"/>
  <c r="BG107"/>
  <c r="BE107"/>
  <c r="N107"/>
  <c r="BF107"/>
  <c r="BI106"/>
  <c r="H36"/>
  <c i="1" r="BD88"/>
  <c i="2" r="BH106"/>
  <c r="H35"/>
  <c i="1" r="BC88"/>
  <c i="2" r="BG106"/>
  <c r="H34"/>
  <c i="1" r="BB88"/>
  <c i="2" r="BE106"/>
  <c r="M32"/>
  <c i="1" r="AV88"/>
  <c i="2" r="H32"/>
  <c i="1" r="AZ88"/>
  <c i="2" r="N106"/>
  <c r="N105"/>
  <c r="L113"/>
  <c r="BF106"/>
  <c r="M33"/>
  <c i="1" r="AW88"/>
  <c i="2" r="H33"/>
  <c i="1" r="BA88"/>
  <c i="2" r="M28"/>
  <c i="1" r="AS88"/>
  <c i="2" r="M27"/>
  <c r="M83"/>
  <c r="F83"/>
  <c r="F81"/>
  <c r="F79"/>
  <c r="M30"/>
  <c i="1" r="AG88"/>
  <c i="2" r="L38"/>
  <c r="O21"/>
  <c r="E21"/>
  <c r="M127"/>
  <c r="M84"/>
  <c r="O20"/>
  <c r="O15"/>
  <c r="E15"/>
  <c r="F127"/>
  <c r="F84"/>
  <c r="O14"/>
  <c r="O9"/>
  <c r="M124"/>
  <c r="M81"/>
  <c r="F6"/>
  <c r="F121"/>
  <c r="F78"/>
  <c i="1" r="CK103"/>
  <c r="CJ103"/>
  <c r="CI103"/>
  <c r="CC103"/>
  <c r="CH103"/>
  <c r="CB103"/>
  <c r="CG103"/>
  <c r="CA103"/>
  <c r="CF103"/>
  <c r="BZ103"/>
  <c r="CE103"/>
  <c r="CK102"/>
  <c r="CJ102"/>
  <c r="CI102"/>
  <c r="CC102"/>
  <c r="CH102"/>
  <c r="CB102"/>
  <c r="CG102"/>
  <c r="CA102"/>
  <c r="CF102"/>
  <c r="BZ102"/>
  <c r="CE102"/>
  <c r="CK101"/>
  <c r="CJ101"/>
  <c r="CI101"/>
  <c r="CC101"/>
  <c r="CH101"/>
  <c r="CB101"/>
  <c r="CG101"/>
  <c r="CA101"/>
  <c r="CF101"/>
  <c r="BZ101"/>
  <c r="CE101"/>
  <c r="CK100"/>
  <c r="CJ100"/>
  <c r="CI100"/>
  <c r="CH100"/>
  <c r="CG100"/>
  <c r="CF100"/>
  <c r="BZ100"/>
  <c r="CE100"/>
  <c r="CK99"/>
  <c r="CJ99"/>
  <c r="CI99"/>
  <c r="CH99"/>
  <c r="CG99"/>
  <c r="CF99"/>
  <c r="BZ99"/>
  <c r="CE99"/>
  <c r="CK98"/>
  <c r="CJ98"/>
  <c r="CI98"/>
  <c r="CH98"/>
  <c r="CG98"/>
  <c r="CF98"/>
  <c r="BZ98"/>
  <c r="CE98"/>
  <c r="CK97"/>
  <c r="CJ97"/>
  <c r="CI97"/>
  <c r="CH97"/>
  <c r="CG97"/>
  <c r="CF97"/>
  <c r="BZ97"/>
  <c r="CE97"/>
  <c r="CK96"/>
  <c r="CJ96"/>
  <c r="CI96"/>
  <c r="CH96"/>
  <c r="CG96"/>
  <c r="CF96"/>
  <c r="BZ96"/>
  <c r="CE96"/>
  <c r="CK95"/>
  <c r="CJ95"/>
  <c r="CI95"/>
  <c r="CH95"/>
  <c r="CG95"/>
  <c r="CF95"/>
  <c r="BZ95"/>
  <c r="CE95"/>
  <c r="CK94"/>
  <c r="CJ94"/>
  <c r="CI94"/>
  <c r="CH94"/>
  <c r="CG94"/>
  <c r="CF94"/>
  <c r="BZ94"/>
  <c r="CE94"/>
  <c r="CK93"/>
  <c r="CJ93"/>
  <c r="CI93"/>
  <c r="CH93"/>
  <c r="CG93"/>
  <c r="CF93"/>
  <c r="BZ93"/>
  <c r="CE93"/>
  <c r="CK92"/>
  <c r="CJ92"/>
  <c r="CI92"/>
  <c r="CH92"/>
  <c r="CG92"/>
  <c r="CF92"/>
  <c r="BZ92"/>
  <c r="CE92"/>
  <c r="CK91"/>
  <c r="CJ91"/>
  <c r="CI91"/>
  <c r="CH91"/>
  <c r="CG91"/>
  <c r="CF91"/>
  <c r="BZ91"/>
  <c r="CE91"/>
  <c r="BD87"/>
  <c r="W35"/>
  <c r="BC87"/>
  <c r="W34"/>
  <c r="BB87"/>
  <c r="W33"/>
  <c r="BA87"/>
  <c r="W32"/>
  <c r="AZ87"/>
  <c r="AY87"/>
  <c r="AX87"/>
  <c r="AW87"/>
  <c r="AK32"/>
  <c r="AV87"/>
  <c r="AU87"/>
  <c r="AT87"/>
  <c r="AS87"/>
  <c r="AG87"/>
  <c r="AK26"/>
  <c r="AG103"/>
  <c r="CD103"/>
  <c r="AV103"/>
  <c r="BY103"/>
  <c r="AN103"/>
  <c r="AG102"/>
  <c r="CD102"/>
  <c r="AV102"/>
  <c r="BY102"/>
  <c r="AN102"/>
  <c r="AG101"/>
  <c r="CD101"/>
  <c r="AV101"/>
  <c r="BY101"/>
  <c r="AN101"/>
  <c r="AG100"/>
  <c r="CD100"/>
  <c r="AV100"/>
  <c r="BY100"/>
  <c r="AN100"/>
  <c r="AG99"/>
  <c r="CD99"/>
  <c r="AV99"/>
  <c r="BY99"/>
  <c r="AN99"/>
  <c r="AG98"/>
  <c r="CD98"/>
  <c r="AV98"/>
  <c r="BY98"/>
  <c r="AN98"/>
  <c r="AG97"/>
  <c r="CD97"/>
  <c r="AV97"/>
  <c r="BY97"/>
  <c r="AN97"/>
  <c r="AG96"/>
  <c r="CD96"/>
  <c r="AV96"/>
  <c r="BY96"/>
  <c r="AN96"/>
  <c r="AG95"/>
  <c r="CD95"/>
  <c r="AV95"/>
  <c r="BY95"/>
  <c r="AN95"/>
  <c r="AG94"/>
  <c r="CD94"/>
  <c r="AV94"/>
  <c r="BY94"/>
  <c r="AN94"/>
  <c r="AG93"/>
  <c r="CD93"/>
  <c r="AV93"/>
  <c r="BY93"/>
  <c r="AN93"/>
  <c r="AG92"/>
  <c r="CD92"/>
  <c r="AV92"/>
  <c r="BY92"/>
  <c r="AN92"/>
  <c r="AG91"/>
  <c r="AG90"/>
  <c r="AK27"/>
  <c r="AG105"/>
  <c r="CD91"/>
  <c r="W31"/>
  <c r="AV91"/>
  <c r="BY91"/>
  <c r="AK31"/>
  <c r="AN91"/>
  <c r="AN90"/>
  <c r="AT88"/>
  <c r="AN88"/>
  <c r="AN87"/>
  <c r="AN105"/>
  <c r="AM83"/>
  <c r="L83"/>
  <c r="AM82"/>
  <c r="L82"/>
  <c r="AM80"/>
  <c r="L80"/>
  <c r="L78"/>
  <c r="L77"/>
  <c r="AK29"/>
  <c r="AK37"/>
</calcChain>
</file>

<file path=xl/sharedStrings.xml><?xml version="1.0" encoding="utf-8"?>
<sst xmlns="http://schemas.openxmlformats.org/spreadsheetml/2006/main">
  <si>
    <t>2012</t>
  </si>
  <si>
    <t>Hárok obsahuje:</t>
  </si>
  <si>
    <t>1) Súhrnný list stavby</t>
  </si>
  <si>
    <t>2) Rekapitulácia objektov</t>
  </si>
  <si>
    <t>2.0</t>
  </si>
  <si>
    <t/>
  </si>
  <si>
    <t>False</t>
  </si>
  <si>
    <t>optimalizované pre tlač zostáv vo formáte A4 - na výšku</t>
  </si>
  <si>
    <t xml:space="preserve">&gt;&gt;  skryté stĺpce  &lt;&lt;</t>
  </si>
  <si>
    <t>0,001</t>
  </si>
  <si>
    <t>20</t>
  </si>
  <si>
    <t>SÚHRNNÝ LIST STAVBY</t>
  </si>
  <si>
    <t xml:space="preserve">v ---  nižšie sa nachádzajú doplnkové a pomocné údaje k zostavám  --- v</t>
  </si>
  <si>
    <t>Návod na vyplnenie</t>
  </si>
  <si>
    <t>Kód:</t>
  </si>
  <si>
    <t>1801</t>
  </si>
  <si>
    <t xml:space="preserve">Meniť je možné iba bunky so žltým podfarbením!_x000d_
_x000d_
1) na prvom liste Rekapitulácie stavby vyplňte v zostave_x000d_
_x000d_
    a) Súhrnný list_x000d_
       - údaje o Zhotoviteľovi_x000d_
         (prenesú sa do ostatných zostáv aj v iných listoch)_x000d_
_x000d_
    b) Rekapitulácia objektov_x000d_
       - potrebné Ostatné náklady_x000d_
_x000d_
2) na vybraných listoch vyplňte v zostave_x000d_
_x000d_
    a) Krycí list_x000d_
       - údaje o Zhotoviteľovi, pokiaľ sa líšia od údajov o Zhotoviteľovi na Súhrnnom liste_x000d_
         (údaje se prenesú do ostatných zostav v danom liste)_x000d_
_x000d_
    b) Rekapitulácia rozpočtu_x000d_
       - potrebné Ostatné náklady_x000d_
_x000d_
    c) Celkové náklady za stavbu_x000d_
       - ceny na položkách_x000d_
       - množstvo, pokiaľ má žlté podfarbenie_x000d_
       - a v prípade potreby poznámku (tá je v skrytom stĺpci)</t>
  </si>
  <si>
    <t>Stavba:</t>
  </si>
  <si>
    <t xml:space="preserve"> REKONŠTRUKCIA MESTSKEJ KNIŽNICE 1801- rampa</t>
  </si>
  <si>
    <t>JKSO:</t>
  </si>
  <si>
    <t>KS:</t>
  </si>
  <si>
    <t>1262</t>
  </si>
  <si>
    <t>Miesto:</t>
  </si>
  <si>
    <t>Ul. SNP Žiar nad Hronom</t>
  </si>
  <si>
    <t>Dátum:</t>
  </si>
  <si>
    <t>14. 3. 2018</t>
  </si>
  <si>
    <t>Objednávateľ:</t>
  </si>
  <si>
    <t>IČO:</t>
  </si>
  <si>
    <t>Mesto Žiar nad Hronom</t>
  </si>
  <si>
    <t>IČO DPH:</t>
  </si>
  <si>
    <t>Zhotoviteľ:</t>
  </si>
  <si>
    <t>Vyplň údaj</t>
  </si>
  <si>
    <t>Projektant:</t>
  </si>
  <si>
    <t xml:space="preserve"> 44927231</t>
  </si>
  <si>
    <t xml:space="preserve">Architekti-DE  Šoltésovej 22,96501 Žiar nad Hronom</t>
  </si>
  <si>
    <t xml:space="preserve"> 2022889979</t>
  </si>
  <si>
    <t>True</t>
  </si>
  <si>
    <t>0,01</t>
  </si>
  <si>
    <t>Spracovateľ:</t>
  </si>
  <si>
    <t xml:space="preserve"> </t>
  </si>
  <si>
    <t>Poznámka:</t>
  </si>
  <si>
    <t>Náklady z rozpočtov</t>
  </si>
  <si>
    <t>Ostatné náklady zo súhrnného listu</t>
  </si>
  <si>
    <t>Cena bez DPH</t>
  </si>
  <si>
    <t>DPH</t>
  </si>
  <si>
    <t>základná</t>
  </si>
  <si>
    <t>z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</si>
  <si>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</si>
  <si>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</si>
  <si>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</si>
  <si>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</si>
  <si>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</si>
  <si>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</si>
  <si>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</si>
  <si>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</si>
  <si>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</si>
  <si>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</si>
  <si>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</si>
  <si>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</si>
  <si>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</si>
  <si>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</si>
  <si>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</si>
  <si>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</si>
  <si>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Objekt</t>
  </si>
  <si>
    <t>Cena bez DPH [EUR]</t>
  </si>
  <si>
    <t>Cena s DPH [EUR]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</si>
  <si>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</si>
  <si>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</si>
  <si>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</si>
  <si>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</si>
  <si>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</si>
  <si>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</si>
  <si>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</si>
  <si>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</si>
  <si>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</si>
  <si>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</si>
  <si>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</si>
  <si>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</si>
  <si>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1) Náklady z rozpočtov</t>
  </si>
  <si>
    <t>D</t>
  </si>
  <si>
    <t>0</t>
  </si>
  <si>
    <t>###NOIMPORT###</t>
  </si>
  <si>
    <t>IMPORT</t>
  </si>
  <si>
    <t>{1c88fcb5-dcd3-4551-b5c2-aee59ac654de}</t>
  </si>
  <si>
    <t>{00000000-0000-0000-0000-000000000000}</t>
  </si>
  <si>
    <t>/</t>
  </si>
  <si>
    <t>1801 - E1</t>
  </si>
  <si>
    <t xml:space="preserve"> REKONŠTRUKCIA MESTSKEJ KNIŽNICE </t>
  </si>
  <si>
    <t>1</t>
  </si>
  <si>
    <t>{0c0763b4-c85d-4bf6-bbf9-2fb7a5c6a507}</t>
  </si>
  <si>
    <t>2) Ostatné náklady zo súhrnného listu</t>
  </si>
  <si>
    <t>Percent. zadanie_x000d_
[% nákladov rozpočtu]</t>
  </si>
  <si>
    <t>Zaradenie nákladov</t>
  </si>
  <si>
    <t>Projektové práce</t>
  </si>
  <si>
    <t>stavebná časť</t>
  </si>
  <si>
    <t>OSTATNENAKLADY</t>
  </si>
  <si>
    <t>Prieskumné práce</t>
  </si>
  <si>
    <t>Stroje, zariadenie, inventár</t>
  </si>
  <si>
    <t>Umelecké diela</t>
  </si>
  <si>
    <t>Vedľajšie náklady</t>
  </si>
  <si>
    <t>Ostatné náklady</t>
  </si>
  <si>
    <t>VIII. Rezerva</t>
  </si>
  <si>
    <t>IX. Ostatné investície</t>
  </si>
  <si>
    <t>Nehmotný investičný majetok</t>
  </si>
  <si>
    <t>Prevádzkové náklady</t>
  </si>
  <si>
    <t>Vyplň vlastné</t>
  </si>
  <si>
    <t>OSTATNENAKLADYVLASTNE</t>
  </si>
  <si>
    <t>Celkové náklady za stavbu 1) + 2)</t>
  </si>
  <si>
    <t>1) Krycí list rozpočtu</t>
  </si>
  <si>
    <t>2) Rekapitulácia rozpočtu</t>
  </si>
  <si>
    <t>3) Rozpočet</t>
  </si>
  <si>
    <t>Späť na hárok:</t>
  </si>
  <si>
    <t>Rekapitulácia stavby</t>
  </si>
  <si>
    <t>KRYCÍ LIST ROZPOČTU</t>
  </si>
  <si>
    <t>Objekt:</t>
  </si>
  <si>
    <t xml:space="preserve">1801 - E1 -  REKONŠTRUKCIA MESTSKEJ KNIŽNICE </t>
  </si>
  <si>
    <t>Náklady z rozpočtu</t>
  </si>
  <si>
    <t>REKAPITULÁCIA ROZPOČTU</t>
  </si>
  <si>
    <t>Kód - Popis</t>
  </si>
  <si>
    <t>Cena celkom [EUR]</t>
  </si>
  <si>
    <t>1) Náklady z rozpočtu</t>
  </si>
  <si>
    <t>-1</t>
  </si>
  <si>
    <t>HSV - Práce a dodávky HSV</t>
  </si>
  <si>
    <t xml:space="preserve">    1 - Zemné práce</t>
  </si>
  <si>
    <t xml:space="preserve">    2 - Zakladanie</t>
  </si>
  <si>
    <t xml:space="preserve">    3 - Zvislé a kompletné konštrukcie</t>
  </si>
  <si>
    <t xml:space="preserve">    4 - Vodorovné konštrukcie</t>
  </si>
  <si>
    <t xml:space="preserve">    5 - Komunikácie</t>
  </si>
  <si>
    <t xml:space="preserve">    9 - Ostatné konštrukcie a práce-búranie</t>
  </si>
  <si>
    <t xml:space="preserve">    99 - Presun hmôt HSV</t>
  </si>
  <si>
    <t>PSV - Práce a dodávky PSV</t>
  </si>
  <si>
    <t xml:space="preserve">    767 - Konštrukcie doplnkové kovové</t>
  </si>
  <si>
    <t xml:space="preserve">    777 - Podlahy syntetické</t>
  </si>
  <si>
    <t xml:space="preserve">    783 - Dokončovacie práce - nátery</t>
  </si>
  <si>
    <t>M - Práce a dodávky M</t>
  </si>
  <si>
    <t xml:space="preserve">    46-M - Zemné práce pri extr.mont.prácach</t>
  </si>
  <si>
    <t xml:space="preserve">VP -   Práce naviac</t>
  </si>
  <si>
    <t>2) Ostatné náklady</t>
  </si>
  <si>
    <t>Zariad. staveniska</t>
  </si>
  <si>
    <t>VRN</t>
  </si>
  <si>
    <t>2</t>
  </si>
  <si>
    <t>Mimostav. doprava</t>
  </si>
  <si>
    <t>Územné vplyvy</t>
  </si>
  <si>
    <t>Prevádzkové vplyvy</t>
  </si>
  <si>
    <t>Ostatné</t>
  </si>
  <si>
    <t>Kompletačná činnosť</t>
  </si>
  <si>
    <t>KOMPLETACNA</t>
  </si>
  <si>
    <t>ROZPOČET</t>
  </si>
  <si>
    <t>PČ</t>
  </si>
  <si>
    <t>Typ</t>
  </si>
  <si>
    <t>Popis</t>
  </si>
  <si>
    <t>MJ</t>
  </si>
  <si>
    <t>Množstvo</t>
  </si>
  <si>
    <t>J.cena [EUR]</t>
  </si>
  <si>
    <t>Poznámka</t>
  </si>
  <si>
    <t>J. Nh [h]</t>
  </si>
  <si>
    <t>Nh celkom [h]</t>
  </si>
  <si>
    <t>J. hmotnosť_x000d_
[t]</t>
  </si>
  <si>
    <t>Hmotnosť_x000d_
celkom [t]</t>
  </si>
  <si>
    <t>J. suť [t]</t>
  </si>
  <si>
    <t>Suť Celkom [t]</t>
  </si>
  <si>
    <t>ROZPOCET</t>
  </si>
  <si>
    <t>K</t>
  </si>
  <si>
    <t>113107142</t>
  </si>
  <si>
    <t xml:space="preserve">Odstránenie  krytu asfaltového v ploche do 200 m2, hr.nad 50 do 100 mm,  -0,18100t</t>
  </si>
  <si>
    <t>m2</t>
  </si>
  <si>
    <t>4</t>
  </si>
  <si>
    <t>-650757184</t>
  </si>
  <si>
    <t>132101101</t>
  </si>
  <si>
    <t>Výkop ryhy do šírky 600 mm v horn.1a2 do 100 m3</t>
  </si>
  <si>
    <t>m3</t>
  </si>
  <si>
    <t>377842275</t>
  </si>
  <si>
    <t>3</t>
  </si>
  <si>
    <t>174101001</t>
  </si>
  <si>
    <t>Zásyp sypaninou so zhutnením jám, šachiet, rýh, zárezov alebo okolo objektov do 100 m3</t>
  </si>
  <si>
    <t>-279622593</t>
  </si>
  <si>
    <t>180401211</t>
  </si>
  <si>
    <t>Založenie trávnika lúčneho výsevom v rovine alebo na svahu do 1:5</t>
  </si>
  <si>
    <t>65019525</t>
  </si>
  <si>
    <t>5</t>
  </si>
  <si>
    <t>M</t>
  </si>
  <si>
    <t>0057211100</t>
  </si>
  <si>
    <t>OSIVÁ Trávy Trávové semeno</t>
  </si>
  <si>
    <t>kg</t>
  </si>
  <si>
    <t>8</t>
  </si>
  <si>
    <t>1450965012</t>
  </si>
  <si>
    <t>6</t>
  </si>
  <si>
    <t>271573001</t>
  </si>
  <si>
    <t xml:space="preserve">Násyp pod základové  konštrukcie so zhutnením zo štrkopiesku</t>
  </si>
  <si>
    <t>-1584152475</t>
  </si>
  <si>
    <t>7</t>
  </si>
  <si>
    <t>273321312</t>
  </si>
  <si>
    <t xml:space="preserve">Betón základových dosiek, železový (bez výstuže), tr.C 20/25 </t>
  </si>
  <si>
    <t>-618801582</t>
  </si>
  <si>
    <t>273351215</t>
  </si>
  <si>
    <t>Debnenie základových dosiek, zhotovenie-dielce</t>
  </si>
  <si>
    <t>-81518194</t>
  </si>
  <si>
    <t>9</t>
  </si>
  <si>
    <t>273351216</t>
  </si>
  <si>
    <t>Debnenie základových dosiek, odstránenie-dielce</t>
  </si>
  <si>
    <t>-1781514313</t>
  </si>
  <si>
    <t>10</t>
  </si>
  <si>
    <t>273361821</t>
  </si>
  <si>
    <t>Výstuž základových dosiek z ocele 10505</t>
  </si>
  <si>
    <t>t</t>
  </si>
  <si>
    <t>-1706787677</t>
  </si>
  <si>
    <t>11</t>
  </si>
  <si>
    <t>274313521</t>
  </si>
  <si>
    <t>Betón základových pásov, prostý tr.C 12/15</t>
  </si>
  <si>
    <t>-1693681580</t>
  </si>
  <si>
    <t>12</t>
  </si>
  <si>
    <t>311311915</t>
  </si>
  <si>
    <t>Betón nadzákladových múrov, stien, priečok a klenieb prostý tr.C 20/25</t>
  </si>
  <si>
    <t>-1400774841</t>
  </si>
  <si>
    <t>13</t>
  </si>
  <si>
    <t>311351105</t>
  </si>
  <si>
    <t xml:space="preserve">Debnenie nadzákladových múrov  obojstranné zhotovenie-dielce</t>
  </si>
  <si>
    <t>-947122948</t>
  </si>
  <si>
    <t>14</t>
  </si>
  <si>
    <t>311351106</t>
  </si>
  <si>
    <t xml:space="preserve">Debnenie nadzákladových múrov  obojstranné odstránenie-dielce</t>
  </si>
  <si>
    <t>1577589272</t>
  </si>
  <si>
    <t>15</t>
  </si>
  <si>
    <t>311361821</t>
  </si>
  <si>
    <t xml:space="preserve">Výstuž nadzákladových múrov  10505</t>
  </si>
  <si>
    <t>-426418538</t>
  </si>
  <si>
    <t>16</t>
  </si>
  <si>
    <t>411321314</t>
  </si>
  <si>
    <t xml:space="preserve">Betón stropov doskových a trámových,  železový tr.C 20/25</t>
  </si>
  <si>
    <t>-1595638294</t>
  </si>
  <si>
    <t>17</t>
  </si>
  <si>
    <t>411351101</t>
  </si>
  <si>
    <t>Debnenie stropov doskových zhotovenie-dielce</t>
  </si>
  <si>
    <t>-952267493</t>
  </si>
  <si>
    <t>18</t>
  </si>
  <si>
    <t>411351102</t>
  </si>
  <si>
    <t>Debnenie stropov doskových odstránenie-dielce</t>
  </si>
  <si>
    <t>230186970</t>
  </si>
  <si>
    <t>19</t>
  </si>
  <si>
    <t>411354171</t>
  </si>
  <si>
    <t>Podporná konštrukcia stropov pre zaťaženie do 5 kpa zhotovenie</t>
  </si>
  <si>
    <t>-380325013</t>
  </si>
  <si>
    <t>411354172</t>
  </si>
  <si>
    <t>Podporná konštrukcia stropov pre zaťaženie do 5 kpa odstránenie</t>
  </si>
  <si>
    <t>-897357336</t>
  </si>
  <si>
    <t>21</t>
  </si>
  <si>
    <t>430321315</t>
  </si>
  <si>
    <t>Schodiskové konštrukcie, betón železový tr. C 20/25</t>
  </si>
  <si>
    <t>18268960</t>
  </si>
  <si>
    <t>22</t>
  </si>
  <si>
    <t>430361821</t>
  </si>
  <si>
    <t>Výstuž schodiskových konštrukcií z betonárskej ocele 10505</t>
  </si>
  <si>
    <t>-372276908</t>
  </si>
  <si>
    <t>23</t>
  </si>
  <si>
    <t>440361821</t>
  </si>
  <si>
    <t>Výstuž strešných konštrukcií z betonárskej ocele 10505</t>
  </si>
  <si>
    <t>-1131316304</t>
  </si>
  <si>
    <t>24</t>
  </si>
  <si>
    <t>564751111</t>
  </si>
  <si>
    <t>Podklad alebo kryt z kameniva hrubého drveného veľ. 32-63 mm s rozprestretím a zhutn.hr.150 mm</t>
  </si>
  <si>
    <t>-2129050771</t>
  </si>
  <si>
    <t>25</t>
  </si>
  <si>
    <t>576141111</t>
  </si>
  <si>
    <t>Koberec asfaltový otvorený z kameniva drveného obaleného asfaltom so zhutnením hr.50 mm</t>
  </si>
  <si>
    <t>-353591237</t>
  </si>
  <si>
    <t>26</t>
  </si>
  <si>
    <t>917762111</t>
  </si>
  <si>
    <t>Osadenie chodník. obrubníka betónového s oporou z betónu prostého tr. C 10/12, 5 do lôžka</t>
  </si>
  <si>
    <t>m</t>
  </si>
  <si>
    <t>-2026416389</t>
  </si>
  <si>
    <t>27</t>
  </si>
  <si>
    <t>5922903030</t>
  </si>
  <si>
    <t>Obrubník rovný 100/20/10 cm, sivá</t>
  </si>
  <si>
    <t>ks</t>
  </si>
  <si>
    <t>429626923</t>
  </si>
  <si>
    <t>28</t>
  </si>
  <si>
    <t>931961115</t>
  </si>
  <si>
    <t>Zvislé vložky do dilatačných škár, z polystyrénovej dosky hr. 30 mm</t>
  </si>
  <si>
    <t>926329348</t>
  </si>
  <si>
    <t>29</t>
  </si>
  <si>
    <t>919735112</t>
  </si>
  <si>
    <t>Rezanie existujúceho asfaltového krytu alebo podkladu hĺbky nad 50 do 100 mm</t>
  </si>
  <si>
    <t>1526604488</t>
  </si>
  <si>
    <t>30</t>
  </si>
  <si>
    <t>962032231</t>
  </si>
  <si>
    <t xml:space="preserve">Búranie muriva nadzákladového z tehál pálených, vápenopieskových,cementových na maltu,  -1,90500t</t>
  </si>
  <si>
    <t>422487216</t>
  </si>
  <si>
    <t>31</t>
  </si>
  <si>
    <t>962042321</t>
  </si>
  <si>
    <t xml:space="preserve">Búranie muriva z betónu prostého nadzákladného,  -2,20000t</t>
  </si>
  <si>
    <t>1843501388</t>
  </si>
  <si>
    <t>32</t>
  </si>
  <si>
    <t>963042819</t>
  </si>
  <si>
    <t xml:space="preserve">Búranie akýchkoľvek betónových schodiskových stupňov zhotovených na mieste,  -0,07000t</t>
  </si>
  <si>
    <t>1273219172</t>
  </si>
  <si>
    <t>33</t>
  </si>
  <si>
    <t>965081712</t>
  </si>
  <si>
    <t xml:space="preserve">Búranie dlažieb, bez podklad. lôžka z xylolit., alebo keramických dlaždíc hr. do 10 mm,  -0,02000t</t>
  </si>
  <si>
    <t>-1551087093</t>
  </si>
  <si>
    <t>34</t>
  </si>
  <si>
    <t>978059611</t>
  </si>
  <si>
    <t xml:space="preserve">Odsekanie a odobratie stien z obkladačiek vonkajších do 2 m2,  -0,08900t</t>
  </si>
  <si>
    <t>1222690574</t>
  </si>
  <si>
    <t>35</t>
  </si>
  <si>
    <t>979011111</t>
  </si>
  <si>
    <t>Zvislá doprava sutiny a vybúraných hmôt za prvé podlažie nad alebo pod základným podlažím</t>
  </si>
  <si>
    <t>2049217482</t>
  </si>
  <si>
    <t>36</t>
  </si>
  <si>
    <t>979081111</t>
  </si>
  <si>
    <t>Odvoz sutiny a vybúraných hmôt na skládku do 1 km</t>
  </si>
  <si>
    <t>1136216023</t>
  </si>
  <si>
    <t>37</t>
  </si>
  <si>
    <t>979081121</t>
  </si>
  <si>
    <t>Odvoz sutiny a vybúraných hmôt na skládku za každý ďalší 1 km</t>
  </si>
  <si>
    <t>-1603414471</t>
  </si>
  <si>
    <t>38</t>
  </si>
  <si>
    <t>979082111</t>
  </si>
  <si>
    <t>Vnútrostavenisková doprava sutiny a vybúraných hmôt do 10 m</t>
  </si>
  <si>
    <t>2097468850</t>
  </si>
  <si>
    <t>39</t>
  </si>
  <si>
    <t>979089012</t>
  </si>
  <si>
    <t>Poplatok za skladovanie - betón, tehly, dlaždice (17 01 ), ostatné</t>
  </si>
  <si>
    <t>-474308563</t>
  </si>
  <si>
    <t>40</t>
  </si>
  <si>
    <t>979089713</t>
  </si>
  <si>
    <t>Prenájom kontajneru 7 m3</t>
  </si>
  <si>
    <t>1068172382</t>
  </si>
  <si>
    <t>41</t>
  </si>
  <si>
    <t>999281111</t>
  </si>
  <si>
    <t>Presun hmôt pre opravy a údržbu objektov vrátane vonkajších plášťov výšky do 25 m</t>
  </si>
  <si>
    <t>-961934384</t>
  </si>
  <si>
    <t>42</t>
  </si>
  <si>
    <t>767161140</t>
  </si>
  <si>
    <t>Montáž zábradlia rovného z rúrok do muriva, s hmotnosťou 1 metra zábradlia nad 45 kg</t>
  </si>
  <si>
    <t>-326582401</t>
  </si>
  <si>
    <t>43</t>
  </si>
  <si>
    <t>5534666200</t>
  </si>
  <si>
    <t>Zábradlie</t>
  </si>
  <si>
    <t>677111039</t>
  </si>
  <si>
    <t>44</t>
  </si>
  <si>
    <t>998767102</t>
  </si>
  <si>
    <t>Presun hmôt pre kovové stavebné doplnkové konštrukcie v objektoch výšky nad 6 do 12 m</t>
  </si>
  <si>
    <t>265086999</t>
  </si>
  <si>
    <t>45</t>
  </si>
  <si>
    <t>777616202vl</t>
  </si>
  <si>
    <t xml:space="preserve">Epoxidový náter Sikafloor 2530W -  epox, tenkovrstvý</t>
  </si>
  <si>
    <t>-739956559</t>
  </si>
  <si>
    <t>46</t>
  </si>
  <si>
    <t>2353330200</t>
  </si>
  <si>
    <t xml:space="preserve">Vlhkostná bariéra a egalizácia podkladný náter Sikafloor 156, balenie   10 kg základný náter</t>
  </si>
  <si>
    <t>1512470796</t>
  </si>
  <si>
    <t>47</t>
  </si>
  <si>
    <t>783124520</t>
  </si>
  <si>
    <t>Nátery oceľ.konštr. syntetické dvojnásobné 1x s emailovaním</t>
  </si>
  <si>
    <t>-501847545</t>
  </si>
  <si>
    <t>48</t>
  </si>
  <si>
    <t>783124720</t>
  </si>
  <si>
    <t>Nátery oceľ.konštr. syntetické základný</t>
  </si>
  <si>
    <t>-2031729706</t>
  </si>
  <si>
    <t>49</t>
  </si>
  <si>
    <t>460120081</t>
  </si>
  <si>
    <t>Násyp zeminy, zloženie a rozprestretie zeminy vrátane zhutnenia,zemina triedy 1 - 2</t>
  </si>
  <si>
    <t>64</t>
  </si>
  <si>
    <t>1977000314</t>
  </si>
  <si>
    <t>VP - Práce naviac</t>
  </si>
  <si>
    <t>PN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</si>
</sst>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5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sz val="10"/>
      <color rgb="FF464646"/>
      <name val="Trebuchet MS"/>
    </font>
    <font>
      <b/>
      <sz val="10"/>
      <name val="Trebuchet MS"/>
    </font>
    <font>
      <b/>
      <sz val="10"/>
      <color rgb="FF464646"/>
      <name val="Trebuchet MS"/>
    </font>
    <font>
      <sz val="10"/>
      <color rgb="FF969696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sz val="11"/>
      <color rgb="FF969696"/>
      <name val="Trebuchet MS"/>
    </font>
    <font>
      <b/>
      <sz val="12"/>
      <color rgb="FF800000"/>
      <name val="Trebuchet MS"/>
    </font>
    <font>
      <b/>
      <sz val="8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i/>
      <sz val="8"/>
      <color rgb="FF0000FF"/>
      <name val="Trebuchet MS"/>
    </font>
    <font>
      <u/>
      <sz val="11"/>
      <color theme="10"/>
      <name val="Calibri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6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4" fillId="0" borderId="0" applyNumberFormat="0" applyFill="0" applyBorder="0" applyAlignment="0" applyProtection="0"/>
  </cellStyleXfs>
  <cellXfs count="236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2" borderId="0" xfId="0" applyFont="1" applyFill="1" applyAlignment="1" applyProtection="1">
      <alignment horizontal="left" vertical="center"/>
    </xf>
    <xf numFmtId="0" fontId="9" fillId="2" borderId="0" xfId="0" applyFont="1" applyFill="1" applyAlignment="1" applyProtection="1">
      <alignment vertical="center"/>
    </xf>
    <xf numFmtId="0" fontId="10" fillId="2" borderId="0" xfId="0" applyFont="1" applyFill="1" applyAlignment="1" applyProtection="1">
      <alignment horizontal="left" vertical="center"/>
    </xf>
    <xf numFmtId="0" fontId="11" fillId="2" borderId="0" xfId="1" applyFont="1" applyFill="1" applyAlignment="1" applyProtection="1">
      <alignment vertical="center"/>
    </xf>
    <xf numFmtId="0" fontId="0" fillId="2" borderId="0" xfId="0" applyFill="1"/>
    <xf numFmtId="0" fontId="8" fillId="2" borderId="0" xfId="0" applyFont="1" applyFill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12" fillId="0" borderId="0" xfId="0" applyFont="1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12" fillId="3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3" fillId="0" borderId="0" xfId="0" applyFont="1" applyBorder="1" applyAlignment="1">
      <alignment horizontal="center" vertical="center"/>
    </xf>
    <xf numFmtId="0" fontId="13" fillId="0" borderId="0" xfId="0" applyFont="1" applyBorder="1" applyAlignment="1">
      <alignment horizontal="left" vertical="center"/>
    </xf>
    <xf numFmtId="0" fontId="0" fillId="0" borderId="5" xfId="0" applyBorder="1"/>
    <xf numFmtId="0" fontId="14" fillId="0" borderId="0" xfId="0" applyFont="1" applyAlignment="1">
      <alignment horizontal="left" vertical="center"/>
    </xf>
    <xf numFmtId="0" fontId="0" fillId="0" borderId="0" xfId="0" applyBorder="1"/>
    <xf numFmtId="0" fontId="15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0" fontId="16" fillId="0" borderId="0" xfId="0" applyFont="1" applyAlignment="1">
      <alignment horizontal="left" vertical="center" wrapText="1"/>
    </xf>
    <xf numFmtId="0" fontId="3" fillId="0" borderId="0" xfId="0" applyFont="1" applyBorder="1" applyAlignment="1">
      <alignment horizontal="left" vertical="top"/>
    </xf>
    <xf numFmtId="0" fontId="3" fillId="0" borderId="0" xfId="0" applyFont="1" applyBorder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5" fillId="0" borderId="0" xfId="0" applyFont="1" applyBorder="1" applyAlignment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0" fontId="0" fillId="0" borderId="6" xfId="0" applyBorder="1"/>
    <xf numFmtId="0" fontId="17" fillId="0" borderId="0" xfId="0" applyFont="1" applyBorder="1" applyAlignment="1">
      <alignment horizontal="left" vertical="center"/>
    </xf>
    <xf numFmtId="4" fontId="9" fillId="0" borderId="0" xfId="0" applyNumberFormat="1" applyFont="1" applyBorder="1" applyAlignment="1">
      <alignment vertical="center"/>
    </xf>
    <xf numFmtId="0" fontId="0" fillId="0" borderId="4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8" fillId="0" borderId="7" xfId="0" applyFont="1" applyBorder="1" applyAlignment="1">
      <alignment horizontal="left" vertical="center"/>
    </xf>
    <xf numFmtId="0" fontId="0" fillId="0" borderId="7" xfId="0" applyFont="1" applyBorder="1" applyAlignment="1">
      <alignment vertical="center"/>
    </xf>
    <xf numFmtId="4" fontId="18" fillId="0" borderId="7" xfId="0" applyNumberFormat="1" applyFont="1" applyBorder="1" applyAlignment="1">
      <alignment vertical="center"/>
    </xf>
    <xf numFmtId="0" fontId="1" fillId="0" borderId="4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164" fontId="1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4" fontId="16" fillId="0" borderId="0" xfId="0" applyNumberFormat="1" applyFont="1" applyBorder="1" applyAlignment="1">
      <alignment vertical="center"/>
    </xf>
    <xf numFmtId="0" fontId="1" fillId="0" borderId="5" xfId="0" applyFont="1" applyBorder="1" applyAlignment="1">
      <alignment vertical="center"/>
    </xf>
    <xf numFmtId="0" fontId="0" fillId="5" borderId="0" xfId="0" applyFont="1" applyFill="1" applyBorder="1" applyAlignment="1">
      <alignment vertical="center"/>
    </xf>
    <xf numFmtId="0" fontId="3" fillId="5" borderId="8" xfId="0" applyFont="1" applyFill="1" applyBorder="1" applyAlignment="1">
      <alignment horizontal="left" vertical="center"/>
    </xf>
    <xf numFmtId="0" fontId="0" fillId="5" borderId="9" xfId="0" applyFont="1" applyFill="1" applyBorder="1" applyAlignment="1">
      <alignment vertical="center"/>
    </xf>
    <xf numFmtId="0" fontId="3" fillId="5" borderId="9" xfId="0" applyFont="1" applyFill="1" applyBorder="1" applyAlignment="1">
      <alignment horizontal="center" vertical="center"/>
    </xf>
    <xf numFmtId="0" fontId="3" fillId="5" borderId="9" xfId="0" applyFont="1" applyFill="1" applyBorder="1" applyAlignment="1">
      <alignment horizontal="left" vertical="center"/>
    </xf>
    <xf numFmtId="4" fontId="3" fillId="5" borderId="9" xfId="0" applyNumberFormat="1" applyFont="1" applyFill="1" applyBorder="1" applyAlignment="1">
      <alignment vertical="center"/>
    </xf>
    <xf numFmtId="0" fontId="0" fillId="5" borderId="10" xfId="0" applyFont="1" applyFill="1" applyBorder="1" applyAlignment="1">
      <alignment vertical="center"/>
    </xf>
    <xf numFmtId="0" fontId="19" fillId="0" borderId="11" xfId="0" applyFont="1" applyBorder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Border="1"/>
    <xf numFmtId="0" fontId="0" fillId="0" borderId="15" xfId="0" applyBorder="1"/>
    <xf numFmtId="0" fontId="20" fillId="0" borderId="16" xfId="0" applyFont="1" applyBorder="1" applyAlignment="1">
      <alignment horizontal="left" vertical="center"/>
    </xf>
    <xf numFmtId="0" fontId="0" fillId="0" borderId="17" xfId="0" applyFont="1" applyBorder="1" applyAlignment="1">
      <alignment vertical="center"/>
    </xf>
    <xf numFmtId="0" fontId="20" fillId="0" borderId="17" xfId="0" applyFont="1" applyBorder="1" applyAlignment="1">
      <alignment horizontal="left" vertical="center"/>
    </xf>
    <xf numFmtId="0" fontId="0" fillId="0" borderId="18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0" borderId="21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horizontal="left" vertical="center" wrapText="1"/>
    </xf>
    <xf numFmtId="0" fontId="3" fillId="0" borderId="5" xfId="0" applyFont="1" applyBorder="1" applyAlignment="1">
      <alignment vertical="center"/>
    </xf>
    <xf numFmtId="0" fontId="21" fillId="0" borderId="0" xfId="0" applyFont="1" applyBorder="1" applyAlignment="1">
      <alignment vertical="center"/>
    </xf>
    <xf numFmtId="165" fontId="2" fillId="0" borderId="0" xfId="0" applyNumberFormat="1" applyFont="1" applyBorder="1" applyAlignment="1">
      <alignment horizontal="left" vertical="center"/>
    </xf>
    <xf numFmtId="0" fontId="22" fillId="0" borderId="11" xfId="0" applyFont="1" applyBorder="1" applyAlignment="1">
      <alignment horizontal="center" vertical="center"/>
    </xf>
    <xf numFmtId="0" fontId="22" fillId="0" borderId="12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0" fillId="0" borderId="15" xfId="0" applyFont="1" applyBorder="1" applyAlignment="1">
      <alignment vertical="center"/>
    </xf>
    <xf numFmtId="0" fontId="2" fillId="6" borderId="8" xfId="0" applyFont="1" applyFill="1" applyBorder="1" applyAlignment="1">
      <alignment horizontal="center" vertical="center"/>
    </xf>
    <xf numFmtId="0" fontId="2" fillId="6" borderId="9" xfId="0" applyFont="1" applyFill="1" applyBorder="1" applyAlignment="1">
      <alignment horizontal="left" vertical="center"/>
    </xf>
    <xf numFmtId="0" fontId="0" fillId="6" borderId="9" xfId="0" applyFont="1" applyFill="1" applyBorder="1" applyAlignment="1">
      <alignment vertical="center"/>
    </xf>
    <xf numFmtId="0" fontId="2" fillId="6" borderId="9" xfId="0" applyFont="1" applyFill="1" applyBorder="1" applyAlignment="1">
      <alignment horizontal="center" vertical="center"/>
    </xf>
    <xf numFmtId="0" fontId="2" fillId="6" borderId="10" xfId="0" applyFont="1" applyFill="1" applyBorder="1" applyAlignment="1">
      <alignment horizontal="left" vertical="center"/>
    </xf>
    <xf numFmtId="0" fontId="15" fillId="0" borderId="22" xfId="0" applyFont="1" applyBorder="1" applyAlignment="1">
      <alignment horizontal="center" vertical="center" wrapText="1"/>
    </xf>
    <xf numFmtId="0" fontId="15" fillId="0" borderId="23" xfId="0" applyFont="1" applyBorder="1" applyAlignment="1">
      <alignment horizontal="center" vertical="center" wrapText="1"/>
    </xf>
    <xf numFmtId="0" fontId="15" fillId="0" borderId="24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23" fillId="0" borderId="0" xfId="0" applyFont="1" applyBorder="1" applyAlignment="1">
      <alignment horizontal="left" vertical="center"/>
    </xf>
    <xf numFmtId="0" fontId="23" fillId="0" borderId="0" xfId="0" applyFont="1" applyBorder="1" applyAlignment="1">
      <alignment vertical="center"/>
    </xf>
    <xf numFmtId="4" fontId="23" fillId="0" borderId="0" xfId="0" applyNumberFormat="1" applyFont="1" applyBorder="1" applyAlignment="1">
      <alignment horizontal="right" vertical="center"/>
    </xf>
    <xf numFmtId="4" fontId="23" fillId="0" borderId="0" xfId="0" applyNumberFormat="1" applyFont="1" applyBorder="1" applyAlignment="1">
      <alignment vertical="center"/>
    </xf>
    <xf numFmtId="4" fontId="22" fillId="0" borderId="14" xfId="0" applyNumberFormat="1" applyFont="1" applyBorder="1" applyAlignment="1">
      <alignment vertical="center"/>
    </xf>
    <xf numFmtId="4" fontId="22" fillId="0" borderId="0" xfId="0" applyNumberFormat="1" applyFont="1" applyBorder="1" applyAlignment="1">
      <alignment vertical="center"/>
    </xf>
    <xf numFmtId="166" fontId="22" fillId="0" borderId="0" xfId="0" applyNumberFormat="1" applyFont="1" applyBorder="1" applyAlignment="1">
      <alignment vertical="center"/>
    </xf>
    <xf numFmtId="4" fontId="22" fillId="0" borderId="15" xfId="0" applyNumberFormat="1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4" fillId="0" borderId="4" xfId="0" applyFont="1" applyBorder="1" applyAlignment="1">
      <alignment vertical="center"/>
    </xf>
    <xf numFmtId="0" fontId="26" fillId="0" borderId="0" xfId="0" applyFont="1" applyBorder="1" applyAlignment="1">
      <alignment vertical="center"/>
    </xf>
    <xf numFmtId="0" fontId="26" fillId="0" borderId="0" xfId="0" applyFont="1" applyBorder="1" applyAlignment="1">
      <alignment horizontal="left" vertical="center" wrapText="1"/>
    </xf>
    <xf numFmtId="0" fontId="27" fillId="0" borderId="0" xfId="0" applyFont="1" applyBorder="1" applyAlignment="1">
      <alignment vertical="center"/>
    </xf>
    <xf numFmtId="4" fontId="27" fillId="0" borderId="0" xfId="0" applyNumberFormat="1" applyFont="1" applyBorder="1" applyAlignment="1">
      <alignment vertical="center"/>
    </xf>
    <xf numFmtId="0" fontId="4" fillId="0" borderId="5" xfId="0" applyFont="1" applyBorder="1" applyAlignment="1">
      <alignment vertical="center"/>
    </xf>
    <xf numFmtId="4" fontId="28" fillId="0" borderId="16" xfId="0" applyNumberFormat="1" applyFont="1" applyBorder="1" applyAlignment="1">
      <alignment vertical="center"/>
    </xf>
    <xf numFmtId="4" fontId="28" fillId="0" borderId="17" xfId="0" applyNumberFormat="1" applyFont="1" applyBorder="1" applyAlignment="1">
      <alignment vertical="center"/>
    </xf>
    <xf numFmtId="166" fontId="28" fillId="0" borderId="17" xfId="0" applyNumberFormat="1" applyFont="1" applyBorder="1" applyAlignment="1">
      <alignment vertical="center"/>
    </xf>
    <xf numFmtId="4" fontId="28" fillId="0" borderId="18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6" fillId="0" borderId="0" xfId="0" applyFont="1" applyBorder="1" applyAlignment="1">
      <alignment horizontal="left" vertical="center"/>
    </xf>
    <xf numFmtId="4" fontId="6" fillId="4" borderId="0" xfId="0" applyNumberFormat="1" applyFont="1" applyFill="1" applyBorder="1" applyAlignment="1" applyProtection="1">
      <alignment vertical="center"/>
      <protection locked="0"/>
    </xf>
    <xf numFmtId="4" fontId="6" fillId="0" borderId="0" xfId="0" applyNumberFormat="1" applyFont="1" applyBorder="1" applyAlignment="1">
      <alignment vertical="center"/>
    </xf>
    <xf numFmtId="164" fontId="20" fillId="4" borderId="11" xfId="0" applyNumberFormat="1" applyFont="1" applyFill="1" applyBorder="1" applyAlignment="1" applyProtection="1">
      <alignment horizontal="center" vertical="center"/>
      <protection locked="0"/>
    </xf>
    <xf numFmtId="0" fontId="20" fillId="4" borderId="12" xfId="0" applyFont="1" applyFill="1" applyBorder="1" applyAlignment="1" applyProtection="1">
      <alignment horizontal="center" vertical="center"/>
      <protection locked="0"/>
    </xf>
    <xf numFmtId="4" fontId="20" fillId="0" borderId="13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164" fontId="20" fillId="4" borderId="14" xfId="0" applyNumberFormat="1" applyFont="1" applyFill="1" applyBorder="1" applyAlignment="1" applyProtection="1">
      <alignment horizontal="center" vertical="center"/>
      <protection locked="0"/>
    </xf>
    <xf numFmtId="0" fontId="20" fillId="4" borderId="0" xfId="0" applyFont="1" applyFill="1" applyBorder="1" applyAlignment="1" applyProtection="1">
      <alignment horizontal="center" vertical="center"/>
      <protection locked="0"/>
    </xf>
    <xf numFmtId="4" fontId="20" fillId="0" borderId="15" xfId="0" applyNumberFormat="1" applyFont="1" applyBorder="1" applyAlignment="1">
      <alignment vertical="center"/>
    </xf>
    <xf numFmtId="0" fontId="6" fillId="4" borderId="0" xfId="0" applyFont="1" applyFill="1" applyBorder="1" applyAlignment="1" applyProtection="1">
      <alignment horizontal="left" vertical="center"/>
      <protection locked="0"/>
    </xf>
    <xf numFmtId="164" fontId="20" fillId="4" borderId="16" xfId="0" applyNumberFormat="1" applyFont="1" applyFill="1" applyBorder="1" applyAlignment="1" applyProtection="1">
      <alignment horizontal="center" vertical="center"/>
      <protection locked="0"/>
    </xf>
    <xf numFmtId="0" fontId="20" fillId="4" borderId="17" xfId="0" applyFont="1" applyFill="1" applyBorder="1" applyAlignment="1" applyProtection="1">
      <alignment horizontal="center" vertical="center"/>
      <protection locked="0"/>
    </xf>
    <xf numFmtId="4" fontId="20" fillId="0" borderId="18" xfId="0" applyNumberFormat="1" applyFont="1" applyBorder="1" applyAlignment="1">
      <alignment vertical="center"/>
    </xf>
    <xf numFmtId="0" fontId="23" fillId="6" borderId="0" xfId="0" applyFont="1" applyFill="1" applyBorder="1" applyAlignment="1">
      <alignment horizontal="left" vertical="center"/>
    </xf>
    <xf numFmtId="0" fontId="0" fillId="6" borderId="0" xfId="0" applyFont="1" applyFill="1" applyBorder="1" applyAlignment="1">
      <alignment vertical="center"/>
    </xf>
    <xf numFmtId="4" fontId="23" fillId="6" borderId="0" xfId="0" applyNumberFormat="1" applyFont="1" applyFill="1" applyBorder="1" applyAlignment="1">
      <alignment vertical="center"/>
    </xf>
    <xf numFmtId="0" fontId="0" fillId="2" borderId="0" xfId="0" applyFill="1" applyProtection="1"/>
    <xf numFmtId="0" fontId="11" fillId="2" borderId="0" xfId="1" applyFont="1" applyFill="1" applyAlignment="1" applyProtection="1">
      <alignment horizontal="center" vertical="center"/>
    </xf>
    <xf numFmtId="0" fontId="15" fillId="0" borderId="0" xfId="0" applyFont="1" applyBorder="1" applyAlignment="1">
      <alignment horizontal="left" vertical="center" wrapText="1"/>
    </xf>
    <xf numFmtId="165" fontId="2" fillId="4" borderId="0" xfId="0" applyNumberFormat="1" applyFont="1" applyFill="1" applyBorder="1" applyAlignment="1" applyProtection="1">
      <alignment horizontal="left" vertical="center"/>
      <protection locked="0"/>
    </xf>
    <xf numFmtId="0" fontId="2" fillId="4" borderId="0" xfId="0" applyFont="1" applyFill="1" applyBorder="1" applyAlignment="1">
      <alignment horizontal="left" vertical="center"/>
    </xf>
    <xf numFmtId="0" fontId="9" fillId="0" borderId="0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4" fontId="18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4" fontId="1" fillId="0" borderId="0" xfId="0" applyNumberFormat="1" applyFont="1" applyBorder="1" applyAlignment="1">
      <alignment vertical="center"/>
    </xf>
    <xf numFmtId="0" fontId="3" fillId="6" borderId="8" xfId="0" applyFont="1" applyFill="1" applyBorder="1" applyAlignment="1">
      <alignment horizontal="left" vertical="center"/>
    </xf>
    <xf numFmtId="0" fontId="3" fillId="6" borderId="9" xfId="0" applyFont="1" applyFill="1" applyBorder="1" applyAlignment="1">
      <alignment horizontal="right" vertical="center"/>
    </xf>
    <xf numFmtId="0" fontId="3" fillId="6" borderId="9" xfId="0" applyFont="1" applyFill="1" applyBorder="1" applyAlignment="1">
      <alignment horizontal="center" vertical="center"/>
    </xf>
    <xf numFmtId="4" fontId="3" fillId="6" borderId="9" xfId="0" applyNumberFormat="1" applyFont="1" applyFill="1" applyBorder="1" applyAlignment="1">
      <alignment vertical="center"/>
    </xf>
    <xf numFmtId="4" fontId="3" fillId="6" borderId="10" xfId="0" applyNumberFormat="1" applyFont="1" applyFill="1" applyBorder="1" applyAlignment="1">
      <alignment vertical="center"/>
    </xf>
    <xf numFmtId="0" fontId="2" fillId="6" borderId="0" xfId="0" applyFont="1" applyFill="1" applyBorder="1" applyAlignment="1">
      <alignment horizontal="center" vertical="center"/>
    </xf>
    <xf numFmtId="0" fontId="29" fillId="0" borderId="0" xfId="0" applyFont="1" applyBorder="1" applyAlignment="1">
      <alignment horizontal="left" vertical="center"/>
    </xf>
    <xf numFmtId="4" fontId="29" fillId="0" borderId="0" xfId="0" applyNumberFormat="1" applyFont="1" applyBorder="1" applyAlignment="1">
      <alignment vertical="center"/>
    </xf>
    <xf numFmtId="0" fontId="5" fillId="0" borderId="4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horizontal="left" vertical="center"/>
    </xf>
    <xf numFmtId="4" fontId="5" fillId="0" borderId="0" xfId="0" applyNumberFormat="1" applyFont="1" applyBorder="1" applyAlignment="1">
      <alignment vertical="center"/>
    </xf>
    <xf numFmtId="0" fontId="5" fillId="0" borderId="5" xfId="0" applyFont="1" applyBorder="1" applyAlignment="1">
      <alignment vertical="center"/>
    </xf>
    <xf numFmtId="0" fontId="6" fillId="0" borderId="4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5" xfId="0" applyFont="1" applyBorder="1" applyAlignment="1">
      <alignment vertical="center"/>
    </xf>
    <xf numFmtId="167" fontId="5" fillId="0" borderId="0" xfId="0" applyNumberFormat="1" applyFont="1" applyBorder="1" applyAlignment="1"/>
    <xf numFmtId="4" fontId="30" fillId="0" borderId="0" xfId="0" applyNumberFormat="1" applyFont="1" applyBorder="1" applyAlignment="1">
      <alignment vertical="center"/>
    </xf>
    <xf numFmtId="0" fontId="0" fillId="0" borderId="25" xfId="0" applyFont="1" applyBorder="1" applyAlignment="1">
      <alignment vertical="center"/>
    </xf>
    <xf numFmtId="0" fontId="15" fillId="0" borderId="25" xfId="0" applyFont="1" applyBorder="1" applyAlignment="1">
      <alignment horizontal="center"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6" fillId="0" borderId="0" xfId="0" applyFont="1" applyBorder="1" applyAlignment="1" applyProtection="1">
      <alignment horizontal="left" vertical="center"/>
      <protection locked="0"/>
    </xf>
    <xf numFmtId="4" fontId="6" fillId="0" borderId="0" xfId="0" applyNumberFormat="1" applyFont="1" applyBorder="1" applyAlignment="1" applyProtection="1">
      <alignment vertical="center"/>
      <protection locked="0"/>
    </xf>
    <xf numFmtId="0" fontId="0" fillId="0" borderId="5" xfId="0" applyFont="1" applyBorder="1" applyAlignment="1" applyProtection="1">
      <alignment vertical="center"/>
      <protection locked="0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  <protection locked="0"/>
    </xf>
    <xf numFmtId="0" fontId="20" fillId="0" borderId="15" xfId="0" applyFont="1" applyBorder="1" applyAlignment="1" applyProtection="1">
      <alignment horizontal="center" vertical="center"/>
      <protection locked="0"/>
    </xf>
    <xf numFmtId="0" fontId="0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0" fillId="0" borderId="16" xfId="0" applyFont="1" applyBorder="1" applyAlignment="1" applyProtection="1">
      <alignment vertical="center"/>
      <protection locked="0"/>
    </xf>
    <xf numFmtId="0" fontId="20" fillId="0" borderId="18" xfId="0" applyFont="1" applyBorder="1" applyAlignment="1" applyProtection="1">
      <alignment horizontal="center" vertical="center"/>
      <protection locked="0"/>
    </xf>
    <xf numFmtId="0" fontId="0" fillId="0" borderId="4" xfId="0" applyFont="1" applyBorder="1" applyAlignment="1">
      <alignment horizontal="center" vertical="center" wrapText="1"/>
    </xf>
    <xf numFmtId="0" fontId="2" fillId="6" borderId="22" xfId="0" applyFont="1" applyFill="1" applyBorder="1" applyAlignment="1">
      <alignment horizontal="center" vertical="center" wrapText="1"/>
    </xf>
    <xf numFmtId="0" fontId="2" fillId="6" borderId="23" xfId="0" applyFont="1" applyFill="1" applyBorder="1" applyAlignment="1">
      <alignment horizontal="center" vertical="center" wrapText="1"/>
    </xf>
    <xf numFmtId="0" fontId="2" fillId="6" borderId="24" xfId="0" applyFont="1" applyFill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167" fontId="23" fillId="0" borderId="12" xfId="0" applyNumberFormat="1" applyFont="1" applyBorder="1" applyAlignment="1"/>
    <xf numFmtId="167" fontId="3" fillId="0" borderId="12" xfId="0" applyNumberFormat="1" applyFont="1" applyBorder="1" applyAlignment="1">
      <alignment vertical="center"/>
    </xf>
    <xf numFmtId="166" fontId="31" fillId="0" borderId="12" xfId="0" applyNumberFormat="1" applyFont="1" applyBorder="1" applyAlignment="1"/>
    <xf numFmtId="166" fontId="31" fillId="0" borderId="13" xfId="0" applyNumberFormat="1" applyFont="1" applyBorder="1" applyAlignment="1"/>
    <xf numFmtId="167" fontId="32" fillId="0" borderId="0" xfId="0" applyNumberFormat="1" applyFont="1" applyAlignment="1">
      <alignment vertical="center"/>
    </xf>
    <xf numFmtId="0" fontId="7" fillId="0" borderId="4" xfId="0" applyFont="1" applyBorder="1" applyAlignment="1"/>
    <xf numFmtId="0" fontId="7" fillId="0" borderId="0" xfId="0" applyFont="1" applyBorder="1" applyAlignment="1"/>
    <xf numFmtId="0" fontId="5" fillId="0" borderId="0" xfId="0" applyFont="1" applyBorder="1" applyAlignment="1">
      <alignment horizontal="left"/>
    </xf>
    <xf numFmtId="167" fontId="5" fillId="0" borderId="0" xfId="0" applyNumberFormat="1" applyFont="1" applyBorder="1" applyAlignment="1">
      <alignment vertical="center"/>
    </xf>
    <xf numFmtId="0" fontId="7" fillId="0" borderId="5" xfId="0" applyFont="1" applyBorder="1" applyAlignment="1"/>
    <xf numFmtId="0" fontId="7" fillId="0" borderId="14" xfId="0" applyFont="1" applyBorder="1" applyAlignment="1"/>
    <xf numFmtId="166" fontId="7" fillId="0" borderId="0" xfId="0" applyNumberFormat="1" applyFont="1" applyBorder="1" applyAlignment="1"/>
    <xf numFmtId="166" fontId="7" fillId="0" borderId="15" xfId="0" applyNumberFormat="1" applyFont="1" applyBorder="1" applyAlignment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167" fontId="7" fillId="0" borderId="0" xfId="0" applyNumberFormat="1" applyFont="1" applyAlignment="1">
      <alignment vertical="center"/>
    </xf>
    <xf numFmtId="0" fontId="6" fillId="0" borderId="0" xfId="0" applyFont="1" applyBorder="1" applyAlignment="1">
      <alignment horizontal="left"/>
    </xf>
    <xf numFmtId="167" fontId="6" fillId="0" borderId="17" xfId="0" applyNumberFormat="1" applyFont="1" applyBorder="1" applyAlignment="1"/>
    <xf numFmtId="167" fontId="6" fillId="0" borderId="17" xfId="0" applyNumberFormat="1" applyFont="1" applyBorder="1" applyAlignment="1">
      <alignment vertical="center"/>
    </xf>
    <xf numFmtId="0" fontId="0" fillId="0" borderId="25" xfId="0" applyFont="1" applyBorder="1" applyAlignment="1" applyProtection="1">
      <alignment horizontal="center" vertical="center"/>
      <protection locked="0"/>
    </xf>
    <xf numFmtId="49" fontId="0" fillId="0" borderId="25" xfId="0" applyNumberFormat="1" applyFont="1" applyBorder="1" applyAlignment="1" applyProtection="1">
      <alignment horizontal="left" vertical="center" wrapText="1"/>
      <protection locked="0"/>
    </xf>
    <xf numFmtId="0" fontId="0" fillId="0" borderId="25" xfId="0" applyFont="1" applyBorder="1" applyAlignment="1" applyProtection="1">
      <alignment horizontal="left" vertical="center" wrapText="1"/>
      <protection locked="0"/>
    </xf>
    <xf numFmtId="0" fontId="0" fillId="0" borderId="25" xfId="0" applyFont="1" applyBorder="1" applyAlignment="1" applyProtection="1">
      <alignment horizontal="center" vertical="center" wrapText="1"/>
      <protection locked="0"/>
    </xf>
    <xf numFmtId="167" fontId="0" fillId="0" borderId="25" xfId="0" applyNumberFormat="1" applyFont="1" applyBorder="1" applyAlignment="1" applyProtection="1">
      <alignment vertical="center"/>
      <protection locked="0"/>
    </xf>
    <xf numFmtId="167" fontId="0" fillId="4" borderId="25" xfId="0" applyNumberFormat="1" applyFont="1" applyFill="1" applyBorder="1" applyAlignment="1" applyProtection="1">
      <alignment vertical="center"/>
      <protection locked="0"/>
    </xf>
    <xf numFmtId="0" fontId="1" fillId="4" borderId="25" xfId="0" applyFont="1" applyFill="1" applyBorder="1" applyAlignment="1" applyProtection="1">
      <alignment horizontal="left" vertical="center"/>
      <protection locked="0"/>
    </xf>
    <xf numFmtId="166" fontId="1" fillId="0" borderId="0" xfId="0" applyNumberFormat="1" applyFont="1" applyBorder="1" applyAlignment="1">
      <alignment vertical="center"/>
    </xf>
    <xf numFmtId="166" fontId="1" fillId="0" borderId="15" xfId="0" applyNumberFormat="1" applyFont="1" applyBorder="1" applyAlignment="1">
      <alignment vertical="center"/>
    </xf>
    <xf numFmtId="167" fontId="0" fillId="0" borderId="0" xfId="0" applyNumberFormat="1" applyFont="1" applyAlignment="1">
      <alignment vertical="center"/>
    </xf>
    <xf numFmtId="0" fontId="33" fillId="0" borderId="25" xfId="0" applyFont="1" applyBorder="1" applyAlignment="1" applyProtection="1">
      <alignment horizontal="center" vertical="center"/>
      <protection locked="0"/>
    </xf>
    <xf numFmtId="49" fontId="33" fillId="0" borderId="25" xfId="0" applyNumberFormat="1" applyFont="1" applyBorder="1" applyAlignment="1" applyProtection="1">
      <alignment horizontal="left" vertical="center" wrapText="1"/>
      <protection locked="0"/>
    </xf>
    <xf numFmtId="0" fontId="33" fillId="0" borderId="25" xfId="0" applyFont="1" applyBorder="1" applyAlignment="1" applyProtection="1">
      <alignment horizontal="left" vertical="center" wrapText="1"/>
      <protection locked="0"/>
    </xf>
    <xf numFmtId="0" fontId="33" fillId="0" borderId="25" xfId="0" applyFont="1" applyBorder="1" applyAlignment="1" applyProtection="1">
      <alignment horizontal="center" vertical="center" wrapText="1"/>
      <protection locked="0"/>
    </xf>
    <xf numFmtId="167" fontId="33" fillId="0" borderId="25" xfId="0" applyNumberFormat="1" applyFont="1" applyBorder="1" applyAlignment="1" applyProtection="1">
      <alignment vertical="center"/>
      <protection locked="0"/>
    </xf>
    <xf numFmtId="167" fontId="33" fillId="4" borderId="25" xfId="0" applyNumberFormat="1" applyFont="1" applyFill="1" applyBorder="1" applyAlignment="1" applyProtection="1">
      <alignment vertical="center"/>
      <protection locked="0"/>
    </xf>
    <xf numFmtId="167" fontId="6" fillId="0" borderId="23" xfId="0" applyNumberFormat="1" applyFont="1" applyBorder="1" applyAlignment="1"/>
    <xf numFmtId="167" fontId="6" fillId="0" borderId="23" xfId="0" applyNumberFormat="1" applyFont="1" applyBorder="1" applyAlignment="1">
      <alignment vertical="center"/>
    </xf>
    <xf numFmtId="167" fontId="5" fillId="0" borderId="12" xfId="0" applyNumberFormat="1" applyFont="1" applyBorder="1" applyAlignment="1"/>
    <xf numFmtId="167" fontId="5" fillId="0" borderId="12" xfId="0" applyNumberFormat="1" applyFont="1" applyBorder="1" applyAlignment="1">
      <alignment vertical="center"/>
    </xf>
    <xf numFmtId="167" fontId="5" fillId="0" borderId="23" xfId="0" applyNumberFormat="1" applyFont="1" applyBorder="1" applyAlignment="1"/>
    <xf numFmtId="167" fontId="5" fillId="0" borderId="23" xfId="0" applyNumberFormat="1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0" fillId="4" borderId="25" xfId="0" applyFont="1" applyFill="1" applyBorder="1" applyAlignment="1" applyProtection="1">
      <alignment horizontal="center" vertical="center"/>
      <protection locked="0"/>
    </xf>
    <xf numFmtId="49" fontId="0" fillId="4" borderId="25" xfId="0" applyNumberFormat="1" applyFont="1" applyFill="1" applyBorder="1" applyAlignment="1" applyProtection="1">
      <alignment horizontal="left" vertical="center" wrapText="1"/>
      <protection locked="0"/>
    </xf>
    <xf numFmtId="0" fontId="0" fillId="4" borderId="25" xfId="0" applyFont="1" applyFill="1" applyBorder="1" applyAlignment="1" applyProtection="1">
      <alignment horizontal="left" vertical="center" wrapText="1"/>
      <protection locked="0"/>
    </xf>
    <xf numFmtId="0" fontId="0" fillId="4" borderId="25" xfId="0" applyFont="1" applyFill="1" applyBorder="1" applyAlignment="1" applyProtection="1">
      <alignment horizontal="center" vertical="center" wrapText="1"/>
      <protection locked="0"/>
    </xf>
    <xf numFmtId="167" fontId="0" fillId="0" borderId="25" xfId="0" applyNumberFormat="1" applyFont="1" applyBorder="1" applyAlignment="1">
      <alignment vertical="center"/>
    </xf>
    <xf numFmtId="0" fontId="1" fillId="4" borderId="25" xfId="0" applyFont="1" applyFill="1" applyBorder="1" applyAlignment="1" applyProtection="1">
      <alignment horizontal="center" vertical="center"/>
      <protection locked="0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www.kros.sk/cenkros-ocenovanie-a-riadenie-stavebnej-vyroby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www.kros.sk/cenkros-ocenovanie-a-riadenie-stavebnej-vyroby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s://www.kros.sk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s://www.kros.sk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2.5" customWidth="1"/>
    <col min="5" max="5" width="2.5" customWidth="1"/>
    <col min="6" max="6" width="2.5" customWidth="1"/>
    <col min="7" max="7" width="2.5" customWidth="1"/>
    <col min="8" max="8" width="2.5" customWidth="1"/>
    <col min="9" max="9" width="2.5" customWidth="1"/>
    <col min="10" max="10" width="2.5" customWidth="1"/>
    <col min="11" max="11" width="2.5" customWidth="1"/>
    <col min="12" max="12" width="2.5" customWidth="1"/>
    <col min="13" max="13" width="2.5" customWidth="1"/>
    <col min="14" max="14" width="2.5" customWidth="1"/>
    <col min="15" max="15" width="2.5" customWidth="1"/>
    <col min="16" max="16" width="2.5" customWidth="1"/>
    <col min="17" max="17" width="2.5" customWidth="1"/>
    <col min="18" max="18" width="2.5" customWidth="1"/>
    <col min="19" max="19" width="2.5" customWidth="1"/>
    <col min="20" max="20" width="2.5" customWidth="1"/>
    <col min="21" max="21" width="2.5" customWidth="1"/>
    <col min="22" max="22" width="2.5" customWidth="1"/>
    <col min="23" max="23" width="2.5" customWidth="1"/>
    <col min="24" max="24" width="2.5" customWidth="1"/>
    <col min="25" max="25" width="2.5" customWidth="1"/>
    <col min="26" max="26" width="2.5" customWidth="1"/>
    <col min="27" max="27" width="2.5" customWidth="1"/>
    <col min="28" max="28" width="2.5" customWidth="1"/>
    <col min="29" max="29" width="2.5" customWidth="1"/>
    <col min="30" max="30" width="2.5" customWidth="1"/>
    <col min="31" max="31" width="2.5" customWidth="1"/>
    <col min="32" max="32" width="2.5" customWidth="1"/>
    <col min="33" max="33" width="2.5" customWidth="1"/>
    <col min="34" max="34" width="3.33" customWidth="1"/>
    <col min="35" max="35" width="2.5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.67" customWidth="1"/>
    <col min="44" max="44" width="13.67" customWidth="1"/>
    <col min="45" max="45" width="25.83" hidden="1" customWidth="1"/>
    <col min="46" max="46" width="25.83" hidden="1" customWidth="1"/>
    <col min="47" max="47" width="25" hidden="1" customWidth="1"/>
    <col min="48" max="48" width="21.67" hidden="1" customWidth="1"/>
    <col min="49" max="49" width="21.67" hidden="1" customWidth="1"/>
    <col min="50" max="50" width="21.67" hidden="1" customWidth="1"/>
    <col min="51" max="51" width="21.67" hidden="1" customWidth="1"/>
    <col min="52" max="52" width="21.67" hidden="1" customWidth="1"/>
    <col min="53" max="53" width="19.17" hidden="1" customWidth="1"/>
    <col min="54" max="54" width="25" hidden="1" customWidth="1"/>
    <col min="55" max="55" width="19.1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</cols>
  <sheetData>
    <row r="1" ht="21.36" customHeight="1">
      <c r="A1" s="10" t="s">
        <v>0</v>
      </c>
      <c r="B1" s="11"/>
      <c r="C1" s="11"/>
      <c r="D1" s="12" t="s">
        <v>1</v>
      </c>
      <c r="E1" s="11"/>
      <c r="F1" s="11"/>
      <c r="G1" s="11"/>
      <c r="H1" s="11"/>
      <c r="I1" s="11"/>
      <c r="J1" s="11"/>
      <c r="K1" s="13" t="s">
        <v>2</v>
      </c>
      <c r="L1" s="13"/>
      <c r="M1" s="13"/>
      <c r="N1" s="13"/>
      <c r="O1" s="13"/>
      <c r="P1" s="13"/>
      <c r="Q1" s="13"/>
      <c r="R1" s="13"/>
      <c r="S1" s="13"/>
      <c r="T1" s="11"/>
      <c r="U1" s="11"/>
      <c r="V1" s="11"/>
      <c r="W1" s="13" t="s">
        <v>3</v>
      </c>
      <c r="X1" s="13"/>
      <c r="Y1" s="13"/>
      <c r="Z1" s="13"/>
      <c r="AA1" s="13"/>
      <c r="AB1" s="13"/>
      <c r="AC1" s="13"/>
      <c r="AD1" s="13"/>
      <c r="AE1" s="13"/>
      <c r="AF1" s="13"/>
      <c r="AG1" s="11"/>
      <c r="AH1" s="11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5" t="s">
        <v>4</v>
      </c>
      <c r="BB1" s="15" t="s">
        <v>5</v>
      </c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  <c r="BO1" s="14"/>
      <c r="BP1" s="14"/>
      <c r="BQ1" s="14"/>
      <c r="BR1" s="14"/>
      <c r="BT1" s="16" t="s">
        <v>6</v>
      </c>
      <c r="BU1" s="16" t="s">
        <v>6</v>
      </c>
    </row>
    <row r="2" ht="36.96" customHeight="1">
      <c r="C2" s="17" t="s">
        <v>7</v>
      </c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  <c r="U2" s="18"/>
      <c r="V2" s="18"/>
      <c r="W2" s="18"/>
      <c r="X2" s="18"/>
      <c r="Y2" s="18"/>
      <c r="Z2" s="18"/>
      <c r="AA2" s="18"/>
      <c r="AB2" s="18"/>
      <c r="AC2" s="18"/>
      <c r="AD2" s="18"/>
      <c r="AE2" s="18"/>
      <c r="AF2" s="18"/>
      <c r="AG2" s="18"/>
      <c r="AH2" s="18"/>
      <c r="AI2" s="18"/>
      <c r="AJ2" s="18"/>
      <c r="AK2" s="18"/>
      <c r="AL2" s="18"/>
      <c r="AM2" s="18"/>
      <c r="AN2" s="18"/>
      <c r="AO2" s="18"/>
      <c r="AP2" s="18"/>
      <c r="AR2" s="19" t="s">
        <v>8</v>
      </c>
      <c r="BS2" s="20" t="s">
        <v>9</v>
      </c>
      <c r="BT2" s="20" t="s">
        <v>10</v>
      </c>
    </row>
    <row r="3" ht="6.96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  <c r="AO3" s="22"/>
      <c r="AP3" s="22"/>
      <c r="AQ3" s="23"/>
      <c r="BS3" s="20" t="s">
        <v>9</v>
      </c>
      <c r="BT3" s="20" t="s">
        <v>10</v>
      </c>
    </row>
    <row r="4" ht="36.96" customHeight="1">
      <c r="B4" s="24"/>
      <c r="C4" s="25" t="s">
        <v>11</v>
      </c>
      <c r="D4" s="26"/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  <c r="P4" s="26"/>
      <c r="Q4" s="26"/>
      <c r="R4" s="26"/>
      <c r="S4" s="26"/>
      <c r="T4" s="26"/>
      <c r="U4" s="26"/>
      <c r="V4" s="26"/>
      <c r="W4" s="26"/>
      <c r="X4" s="26"/>
      <c r="Y4" s="26"/>
      <c r="Z4" s="26"/>
      <c r="AA4" s="26"/>
      <c r="AB4" s="26"/>
      <c r="AC4" s="26"/>
      <c r="AD4" s="26"/>
      <c r="AE4" s="26"/>
      <c r="AF4" s="26"/>
      <c r="AG4" s="26"/>
      <c r="AH4" s="26"/>
      <c r="AI4" s="26"/>
      <c r="AJ4" s="26"/>
      <c r="AK4" s="26"/>
      <c r="AL4" s="26"/>
      <c r="AM4" s="26"/>
      <c r="AN4" s="26"/>
      <c r="AO4" s="26"/>
      <c r="AP4" s="26"/>
      <c r="AQ4" s="27"/>
      <c r="AS4" s="18" t="s">
        <v>12</v>
      </c>
      <c r="BE4" s="28" t="s">
        <v>13</v>
      </c>
      <c r="BS4" s="20" t="s">
        <v>9</v>
      </c>
    </row>
    <row r="5" ht="14.4" customHeight="1">
      <c r="B5" s="24"/>
      <c r="C5" s="29"/>
      <c r="D5" s="30" t="s">
        <v>14</v>
      </c>
      <c r="E5" s="29"/>
      <c r="F5" s="29"/>
      <c r="G5" s="29"/>
      <c r="H5" s="29"/>
      <c r="I5" s="29"/>
      <c r="J5" s="29"/>
      <c r="K5" s="31" t="s">
        <v>15</v>
      </c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29"/>
      <c r="Z5" s="29"/>
      <c r="AA5" s="29"/>
      <c r="AB5" s="29"/>
      <c r="AC5" s="29"/>
      <c r="AD5" s="29"/>
      <c r="AE5" s="29"/>
      <c r="AF5" s="29"/>
      <c r="AG5" s="29"/>
      <c r="AH5" s="29"/>
      <c r="AI5" s="29"/>
      <c r="AJ5" s="29"/>
      <c r="AK5" s="29"/>
      <c r="AL5" s="29"/>
      <c r="AM5" s="29"/>
      <c r="AN5" s="29"/>
      <c r="AO5" s="29"/>
      <c r="AP5" s="29"/>
      <c r="AQ5" s="27"/>
      <c r="BE5" s="32" t="s">
        <v>16</v>
      </c>
      <c r="BS5" s="20" t="s">
        <v>9</v>
      </c>
    </row>
    <row r="6" ht="36.96" customHeight="1">
      <c r="B6" s="24"/>
      <c r="C6" s="29"/>
      <c r="D6" s="33" t="s">
        <v>17</v>
      </c>
      <c r="E6" s="29"/>
      <c r="F6" s="29"/>
      <c r="G6" s="29"/>
      <c r="H6" s="29"/>
      <c r="I6" s="29"/>
      <c r="J6" s="29"/>
      <c r="K6" s="34" t="s">
        <v>18</v>
      </c>
      <c r="L6" s="29"/>
      <c r="M6" s="29"/>
      <c r="N6" s="29"/>
      <c r="O6" s="29"/>
      <c r="P6" s="29"/>
      <c r="Q6" s="29"/>
      <c r="R6" s="29"/>
      <c r="S6" s="29"/>
      <c r="T6" s="29"/>
      <c r="U6" s="29"/>
      <c r="V6" s="29"/>
      <c r="W6" s="29"/>
      <c r="X6" s="29"/>
      <c r="Y6" s="29"/>
      <c r="Z6" s="29"/>
      <c r="AA6" s="29"/>
      <c r="AB6" s="29"/>
      <c r="AC6" s="29"/>
      <c r="AD6" s="29"/>
      <c r="AE6" s="29"/>
      <c r="AF6" s="29"/>
      <c r="AG6" s="29"/>
      <c r="AH6" s="29"/>
      <c r="AI6" s="29"/>
      <c r="AJ6" s="29"/>
      <c r="AK6" s="29"/>
      <c r="AL6" s="29"/>
      <c r="AM6" s="29"/>
      <c r="AN6" s="29"/>
      <c r="AO6" s="29"/>
      <c r="AP6" s="29"/>
      <c r="AQ6" s="27"/>
      <c r="BE6" s="35"/>
      <c r="BS6" s="20" t="s">
        <v>9</v>
      </c>
    </row>
    <row r="7" ht="14.4" customHeight="1">
      <c r="B7" s="24"/>
      <c r="C7" s="29"/>
      <c r="D7" s="36" t="s">
        <v>19</v>
      </c>
      <c r="E7" s="29"/>
      <c r="F7" s="29"/>
      <c r="G7" s="29"/>
      <c r="H7" s="29"/>
      <c r="I7" s="29"/>
      <c r="J7" s="29"/>
      <c r="K7" s="31" t="s">
        <v>5</v>
      </c>
      <c r="L7" s="29"/>
      <c r="M7" s="29"/>
      <c r="N7" s="29"/>
      <c r="O7" s="29"/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36" t="s">
        <v>20</v>
      </c>
      <c r="AL7" s="29"/>
      <c r="AM7" s="29"/>
      <c r="AN7" s="31" t="s">
        <v>21</v>
      </c>
      <c r="AO7" s="29"/>
      <c r="AP7" s="29"/>
      <c r="AQ7" s="27"/>
      <c r="BE7" s="35"/>
      <c r="BS7" s="20" t="s">
        <v>9</v>
      </c>
    </row>
    <row r="8" ht="14.4" customHeight="1">
      <c r="B8" s="24"/>
      <c r="C8" s="29"/>
      <c r="D8" s="36" t="s">
        <v>22</v>
      </c>
      <c r="E8" s="29"/>
      <c r="F8" s="29"/>
      <c r="G8" s="29"/>
      <c r="H8" s="29"/>
      <c r="I8" s="29"/>
      <c r="J8" s="29"/>
      <c r="K8" s="31" t="s">
        <v>23</v>
      </c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  <c r="AF8" s="29"/>
      <c r="AG8" s="29"/>
      <c r="AH8" s="29"/>
      <c r="AI8" s="29"/>
      <c r="AJ8" s="29"/>
      <c r="AK8" s="36" t="s">
        <v>24</v>
      </c>
      <c r="AL8" s="29"/>
      <c r="AM8" s="29"/>
      <c r="AN8" s="37" t="s">
        <v>25</v>
      </c>
      <c r="AO8" s="29"/>
      <c r="AP8" s="29"/>
      <c r="AQ8" s="27"/>
      <c r="BE8" s="35"/>
      <c r="BS8" s="20" t="s">
        <v>9</v>
      </c>
    </row>
    <row r="9" ht="14.4" customHeight="1">
      <c r="B9" s="24"/>
      <c r="C9" s="29"/>
      <c r="D9" s="29"/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  <c r="AF9" s="29"/>
      <c r="AG9" s="29"/>
      <c r="AH9" s="29"/>
      <c r="AI9" s="29"/>
      <c r="AJ9" s="29"/>
      <c r="AK9" s="29"/>
      <c r="AL9" s="29"/>
      <c r="AM9" s="29"/>
      <c r="AN9" s="29"/>
      <c r="AO9" s="29"/>
      <c r="AP9" s="29"/>
      <c r="AQ9" s="27"/>
      <c r="BE9" s="35"/>
      <c r="BS9" s="20" t="s">
        <v>9</v>
      </c>
    </row>
    <row r="10" ht="14.4" customHeight="1">
      <c r="B10" s="24"/>
      <c r="C10" s="29"/>
      <c r="D10" s="36" t="s">
        <v>26</v>
      </c>
      <c r="E10" s="29"/>
      <c r="F10" s="29"/>
      <c r="G10" s="29"/>
      <c r="H10" s="29"/>
      <c r="I10" s="29"/>
      <c r="J10" s="29"/>
      <c r="K10" s="29"/>
      <c r="L10" s="29"/>
      <c r="M10" s="29"/>
      <c r="N10" s="29"/>
      <c r="O10" s="29"/>
      <c r="P10" s="29"/>
      <c r="Q10" s="29"/>
      <c r="R10" s="2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  <c r="AF10" s="29"/>
      <c r="AG10" s="29"/>
      <c r="AH10" s="29"/>
      <c r="AI10" s="29"/>
      <c r="AJ10" s="29"/>
      <c r="AK10" s="36" t="s">
        <v>27</v>
      </c>
      <c r="AL10" s="29"/>
      <c r="AM10" s="29"/>
      <c r="AN10" s="31" t="s">
        <v>5</v>
      </c>
      <c r="AO10" s="29"/>
      <c r="AP10" s="29"/>
      <c r="AQ10" s="27"/>
      <c r="BE10" s="35"/>
      <c r="BS10" s="20" t="s">
        <v>9</v>
      </c>
    </row>
    <row r="11" ht="18.48" customHeight="1">
      <c r="B11" s="24"/>
      <c r="C11" s="29"/>
      <c r="D11" s="29"/>
      <c r="E11" s="31" t="s">
        <v>28</v>
      </c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36" t="s">
        <v>29</v>
      </c>
      <c r="AL11" s="29"/>
      <c r="AM11" s="29"/>
      <c r="AN11" s="31" t="s">
        <v>5</v>
      </c>
      <c r="AO11" s="29"/>
      <c r="AP11" s="29"/>
      <c r="AQ11" s="27"/>
      <c r="BE11" s="35"/>
      <c r="BS11" s="20" t="s">
        <v>9</v>
      </c>
    </row>
    <row r="12" ht="6.96" customHeight="1">
      <c r="B12" s="24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  <c r="AF12" s="29"/>
      <c r="AG12" s="29"/>
      <c r="AH12" s="29"/>
      <c r="AI12" s="29"/>
      <c r="AJ12" s="29"/>
      <c r="AK12" s="29"/>
      <c r="AL12" s="29"/>
      <c r="AM12" s="29"/>
      <c r="AN12" s="29"/>
      <c r="AO12" s="29"/>
      <c r="AP12" s="29"/>
      <c r="AQ12" s="27"/>
      <c r="BE12" s="35"/>
      <c r="BS12" s="20" t="s">
        <v>9</v>
      </c>
    </row>
    <row r="13" ht="14.4" customHeight="1">
      <c r="B13" s="24"/>
      <c r="C13" s="29"/>
      <c r="D13" s="36" t="s">
        <v>30</v>
      </c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  <c r="AF13" s="29"/>
      <c r="AG13" s="29"/>
      <c r="AH13" s="29"/>
      <c r="AI13" s="29"/>
      <c r="AJ13" s="29"/>
      <c r="AK13" s="36" t="s">
        <v>27</v>
      </c>
      <c r="AL13" s="29"/>
      <c r="AM13" s="29"/>
      <c r="AN13" s="38" t="s">
        <v>31</v>
      </c>
      <c r="AO13" s="29"/>
      <c r="AP13" s="29"/>
      <c r="AQ13" s="27"/>
      <c r="BE13" s="35"/>
      <c r="BS13" s="20" t="s">
        <v>9</v>
      </c>
    </row>
    <row r="14">
      <c r="B14" s="24"/>
      <c r="C14" s="29"/>
      <c r="D14" s="29"/>
      <c r="E14" s="38" t="s">
        <v>31</v>
      </c>
      <c r="F14" s="39"/>
      <c r="G14" s="39"/>
      <c r="H14" s="39"/>
      <c r="I14" s="39"/>
      <c r="J14" s="39"/>
      <c r="K14" s="39"/>
      <c r="L14" s="39"/>
      <c r="M14" s="39"/>
      <c r="N14" s="39"/>
      <c r="O14" s="39"/>
      <c r="P14" s="39"/>
      <c r="Q14" s="39"/>
      <c r="R14" s="39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  <c r="AF14" s="39"/>
      <c r="AG14" s="39"/>
      <c r="AH14" s="39"/>
      <c r="AI14" s="39"/>
      <c r="AJ14" s="39"/>
      <c r="AK14" s="36" t="s">
        <v>29</v>
      </c>
      <c r="AL14" s="29"/>
      <c r="AM14" s="29"/>
      <c r="AN14" s="38" t="s">
        <v>31</v>
      </c>
      <c r="AO14" s="29"/>
      <c r="AP14" s="29"/>
      <c r="AQ14" s="27"/>
      <c r="BE14" s="35"/>
      <c r="BS14" s="20" t="s">
        <v>9</v>
      </c>
    </row>
    <row r="15" ht="6.96" customHeight="1">
      <c r="B15" s="24"/>
      <c r="C15" s="29"/>
      <c r="D15" s="29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  <c r="AF15" s="29"/>
      <c r="AG15" s="29"/>
      <c r="AH15" s="29"/>
      <c r="AI15" s="29"/>
      <c r="AJ15" s="29"/>
      <c r="AK15" s="29"/>
      <c r="AL15" s="29"/>
      <c r="AM15" s="29"/>
      <c r="AN15" s="29"/>
      <c r="AO15" s="29"/>
      <c r="AP15" s="29"/>
      <c r="AQ15" s="27"/>
      <c r="BE15" s="35"/>
      <c r="BS15" s="20" t="s">
        <v>6</v>
      </c>
    </row>
    <row r="16" ht="14.4" customHeight="1">
      <c r="B16" s="24"/>
      <c r="C16" s="29"/>
      <c r="D16" s="36" t="s">
        <v>32</v>
      </c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2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  <c r="AF16" s="29"/>
      <c r="AG16" s="29"/>
      <c r="AH16" s="29"/>
      <c r="AI16" s="29"/>
      <c r="AJ16" s="29"/>
      <c r="AK16" s="36" t="s">
        <v>27</v>
      </c>
      <c r="AL16" s="29"/>
      <c r="AM16" s="29"/>
      <c r="AN16" s="31" t="s">
        <v>33</v>
      </c>
      <c r="AO16" s="29"/>
      <c r="AP16" s="29"/>
      <c r="AQ16" s="27"/>
      <c r="BE16" s="35"/>
      <c r="BS16" s="20" t="s">
        <v>6</v>
      </c>
    </row>
    <row r="17" ht="18.48" customHeight="1">
      <c r="B17" s="24"/>
      <c r="C17" s="29"/>
      <c r="D17" s="29"/>
      <c r="E17" s="31" t="s">
        <v>34</v>
      </c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  <c r="Q17" s="29"/>
      <c r="R17" s="2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  <c r="AF17" s="29"/>
      <c r="AG17" s="29"/>
      <c r="AH17" s="29"/>
      <c r="AI17" s="29"/>
      <c r="AJ17" s="29"/>
      <c r="AK17" s="36" t="s">
        <v>29</v>
      </c>
      <c r="AL17" s="29"/>
      <c r="AM17" s="29"/>
      <c r="AN17" s="31" t="s">
        <v>35</v>
      </c>
      <c r="AO17" s="29"/>
      <c r="AP17" s="29"/>
      <c r="AQ17" s="27"/>
      <c r="BE17" s="35"/>
      <c r="BS17" s="20" t="s">
        <v>36</v>
      </c>
    </row>
    <row r="18" ht="6.96" customHeight="1">
      <c r="B18" s="24"/>
      <c r="C18" s="29"/>
      <c r="D18" s="29"/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29"/>
      <c r="P18" s="29"/>
      <c r="Q18" s="29"/>
      <c r="R18" s="2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  <c r="AF18" s="29"/>
      <c r="AG18" s="29"/>
      <c r="AH18" s="29"/>
      <c r="AI18" s="29"/>
      <c r="AJ18" s="29"/>
      <c r="AK18" s="29"/>
      <c r="AL18" s="29"/>
      <c r="AM18" s="29"/>
      <c r="AN18" s="29"/>
      <c r="AO18" s="29"/>
      <c r="AP18" s="29"/>
      <c r="AQ18" s="27"/>
      <c r="BE18" s="35"/>
      <c r="BS18" s="20" t="s">
        <v>37</v>
      </c>
    </row>
    <row r="19" ht="14.4" customHeight="1">
      <c r="B19" s="24"/>
      <c r="C19" s="29"/>
      <c r="D19" s="36" t="s">
        <v>38</v>
      </c>
      <c r="E19" s="29"/>
      <c r="F19" s="29"/>
      <c r="G19" s="29"/>
      <c r="H19" s="29"/>
      <c r="I19" s="29"/>
      <c r="J19" s="29"/>
      <c r="K19" s="29"/>
      <c r="L19" s="29"/>
      <c r="M19" s="29"/>
      <c r="N19" s="29"/>
      <c r="O19" s="29"/>
      <c r="P19" s="29"/>
      <c r="Q19" s="29"/>
      <c r="R19" s="2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  <c r="AF19" s="29"/>
      <c r="AG19" s="29"/>
      <c r="AH19" s="29"/>
      <c r="AI19" s="29"/>
      <c r="AJ19" s="29"/>
      <c r="AK19" s="36" t="s">
        <v>27</v>
      </c>
      <c r="AL19" s="29"/>
      <c r="AM19" s="29"/>
      <c r="AN19" s="31" t="s">
        <v>5</v>
      </c>
      <c r="AO19" s="29"/>
      <c r="AP19" s="29"/>
      <c r="AQ19" s="27"/>
      <c r="BE19" s="35"/>
      <c r="BS19" s="20" t="s">
        <v>37</v>
      </c>
    </row>
    <row r="20" ht="18.48" customHeight="1">
      <c r="B20" s="24"/>
      <c r="C20" s="29"/>
      <c r="D20" s="29"/>
      <c r="E20" s="31" t="s">
        <v>39</v>
      </c>
      <c r="F20" s="29"/>
      <c r="G20" s="29"/>
      <c r="H20" s="29"/>
      <c r="I20" s="29"/>
      <c r="J20" s="29"/>
      <c r="K20" s="29"/>
      <c r="L20" s="29"/>
      <c r="M20" s="29"/>
      <c r="N20" s="29"/>
      <c r="O20" s="29"/>
      <c r="P20" s="29"/>
      <c r="Q20" s="29"/>
      <c r="R20" s="2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  <c r="AF20" s="29"/>
      <c r="AG20" s="29"/>
      <c r="AH20" s="29"/>
      <c r="AI20" s="29"/>
      <c r="AJ20" s="29"/>
      <c r="AK20" s="36" t="s">
        <v>29</v>
      </c>
      <c r="AL20" s="29"/>
      <c r="AM20" s="29"/>
      <c r="AN20" s="31" t="s">
        <v>5</v>
      </c>
      <c r="AO20" s="29"/>
      <c r="AP20" s="29"/>
      <c r="AQ20" s="27"/>
      <c r="BE20" s="35"/>
    </row>
    <row r="21" ht="6.96" customHeight="1">
      <c r="B21" s="24"/>
      <c r="C21" s="29"/>
      <c r="D21" s="29"/>
      <c r="E21" s="29"/>
      <c r="F21" s="29"/>
      <c r="G21" s="29"/>
      <c r="H21" s="29"/>
      <c r="I21" s="29"/>
      <c r="J21" s="29"/>
      <c r="K21" s="29"/>
      <c r="L21" s="29"/>
      <c r="M21" s="29"/>
      <c r="N21" s="29"/>
      <c r="O21" s="29"/>
      <c r="P21" s="29"/>
      <c r="Q21" s="29"/>
      <c r="R21" s="2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  <c r="AF21" s="29"/>
      <c r="AG21" s="29"/>
      <c r="AH21" s="29"/>
      <c r="AI21" s="29"/>
      <c r="AJ21" s="29"/>
      <c r="AK21" s="29"/>
      <c r="AL21" s="29"/>
      <c r="AM21" s="29"/>
      <c r="AN21" s="29"/>
      <c r="AO21" s="29"/>
      <c r="AP21" s="29"/>
      <c r="AQ21" s="27"/>
      <c r="BE21" s="35"/>
    </row>
    <row r="22">
      <c r="B22" s="24"/>
      <c r="C22" s="29"/>
      <c r="D22" s="36" t="s">
        <v>40</v>
      </c>
      <c r="E22" s="29"/>
      <c r="F22" s="29"/>
      <c r="G22" s="29"/>
      <c r="H22" s="29"/>
      <c r="I22" s="29"/>
      <c r="J22" s="29"/>
      <c r="K22" s="29"/>
      <c r="L22" s="29"/>
      <c r="M22" s="29"/>
      <c r="N22" s="29"/>
      <c r="O22" s="29"/>
      <c r="P22" s="29"/>
      <c r="Q22" s="29"/>
      <c r="R22" s="2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  <c r="AF22" s="29"/>
      <c r="AG22" s="29"/>
      <c r="AH22" s="29"/>
      <c r="AI22" s="29"/>
      <c r="AJ22" s="29"/>
      <c r="AK22" s="29"/>
      <c r="AL22" s="29"/>
      <c r="AM22" s="29"/>
      <c r="AN22" s="29"/>
      <c r="AO22" s="29"/>
      <c r="AP22" s="29"/>
      <c r="AQ22" s="27"/>
      <c r="BE22" s="35"/>
    </row>
    <row r="23" ht="16.5" customHeight="1">
      <c r="B23" s="24"/>
      <c r="C23" s="29"/>
      <c r="D23" s="29"/>
      <c r="E23" s="40" t="s">
        <v>5</v>
      </c>
      <c r="F23" s="40"/>
      <c r="G23" s="40"/>
      <c r="H23" s="40"/>
      <c r="I23" s="40"/>
      <c r="J23" s="40"/>
      <c r="K23" s="40"/>
      <c r="L23" s="40"/>
      <c r="M23" s="40"/>
      <c r="N23" s="40"/>
      <c r="O23" s="40"/>
      <c r="P23" s="40"/>
      <c r="Q23" s="40"/>
      <c r="R23" s="40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  <c r="AF23" s="40"/>
      <c r="AG23" s="40"/>
      <c r="AH23" s="40"/>
      <c r="AI23" s="40"/>
      <c r="AJ23" s="40"/>
      <c r="AK23" s="40"/>
      <c r="AL23" s="40"/>
      <c r="AM23" s="40"/>
      <c r="AN23" s="40"/>
      <c r="AO23" s="29"/>
      <c r="AP23" s="29"/>
      <c r="AQ23" s="27"/>
      <c r="BE23" s="35"/>
    </row>
    <row r="24" ht="6.96" customHeight="1">
      <c r="B24" s="24"/>
      <c r="C24" s="29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  <c r="AF24" s="29"/>
      <c r="AG24" s="29"/>
      <c r="AH24" s="29"/>
      <c r="AI24" s="29"/>
      <c r="AJ24" s="29"/>
      <c r="AK24" s="29"/>
      <c r="AL24" s="29"/>
      <c r="AM24" s="29"/>
      <c r="AN24" s="29"/>
      <c r="AO24" s="29"/>
      <c r="AP24" s="29"/>
      <c r="AQ24" s="27"/>
      <c r="BE24" s="35"/>
    </row>
    <row r="25" ht="6.96" customHeight="1">
      <c r="B25" s="24"/>
      <c r="C25" s="29"/>
      <c r="D25" s="41"/>
      <c r="E25" s="41"/>
      <c r="F25" s="41"/>
      <c r="G25" s="41"/>
      <c r="H25" s="41"/>
      <c r="I25" s="41"/>
      <c r="J25" s="41"/>
      <c r="K25" s="41"/>
      <c r="L25" s="41"/>
      <c r="M25" s="41"/>
      <c r="N25" s="41"/>
      <c r="O25" s="41"/>
      <c r="P25" s="41"/>
      <c r="Q25" s="41"/>
      <c r="R25" s="41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  <c r="AF25" s="41"/>
      <c r="AG25" s="41"/>
      <c r="AH25" s="41"/>
      <c r="AI25" s="41"/>
      <c r="AJ25" s="41"/>
      <c r="AK25" s="41"/>
      <c r="AL25" s="41"/>
      <c r="AM25" s="41"/>
      <c r="AN25" s="41"/>
      <c r="AO25" s="41"/>
      <c r="AP25" s="29"/>
      <c r="AQ25" s="27"/>
      <c r="BE25" s="35"/>
    </row>
    <row r="26" ht="14.4" customHeight="1">
      <c r="B26" s="24"/>
      <c r="C26" s="29"/>
      <c r="D26" s="42" t="s">
        <v>41</v>
      </c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  <c r="AF26" s="29"/>
      <c r="AG26" s="29"/>
      <c r="AH26" s="29"/>
      <c r="AI26" s="29"/>
      <c r="AJ26" s="29"/>
      <c r="AK26" s="43">
        <f>ROUND(AG87,2)</f>
        <v>0</v>
      </c>
      <c r="AL26" s="29"/>
      <c r="AM26" s="29"/>
      <c r="AN26" s="29"/>
      <c r="AO26" s="29"/>
      <c r="AP26" s="29"/>
      <c r="AQ26" s="27"/>
      <c r="BE26" s="35"/>
    </row>
    <row r="27" ht="14.4" customHeight="1">
      <c r="B27" s="24"/>
      <c r="C27" s="29"/>
      <c r="D27" s="42" t="s">
        <v>42</v>
      </c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  <c r="AF27" s="29"/>
      <c r="AG27" s="29"/>
      <c r="AH27" s="29"/>
      <c r="AI27" s="29"/>
      <c r="AJ27" s="29"/>
      <c r="AK27" s="43">
        <f>ROUND(AG90,2)</f>
        <v>0</v>
      </c>
      <c r="AL27" s="43"/>
      <c r="AM27" s="43"/>
      <c r="AN27" s="43"/>
      <c r="AO27" s="43"/>
      <c r="AP27" s="29"/>
      <c r="AQ27" s="27"/>
      <c r="BE27" s="35"/>
    </row>
    <row r="28" s="1" customFormat="1" ht="6.96" customHeight="1">
      <c r="B28" s="44"/>
      <c r="C28" s="45"/>
      <c r="D28" s="45"/>
      <c r="E28" s="45"/>
      <c r="F28" s="45"/>
      <c r="G28" s="45"/>
      <c r="H28" s="45"/>
      <c r="I28" s="45"/>
      <c r="J28" s="45"/>
      <c r="K28" s="45"/>
      <c r="L28" s="45"/>
      <c r="M28" s="45"/>
      <c r="N28" s="45"/>
      <c r="O28" s="45"/>
      <c r="P28" s="45"/>
      <c r="Q28" s="45"/>
      <c r="R28" s="45"/>
      <c r="S28" s="45"/>
      <c r="T28" s="45"/>
      <c r="U28" s="45"/>
      <c r="V28" s="45"/>
      <c r="W28" s="45"/>
      <c r="X28" s="45"/>
      <c r="Y28" s="45"/>
      <c r="Z28" s="45"/>
      <c r="AA28" s="45"/>
      <c r="AB28" s="45"/>
      <c r="AC28" s="45"/>
      <c r="AD28" s="45"/>
      <c r="AE28" s="45"/>
      <c r="AF28" s="45"/>
      <c r="AG28" s="45"/>
      <c r="AH28" s="45"/>
      <c r="AI28" s="45"/>
      <c r="AJ28" s="45"/>
      <c r="AK28" s="45"/>
      <c r="AL28" s="45"/>
      <c r="AM28" s="45"/>
      <c r="AN28" s="45"/>
      <c r="AO28" s="45"/>
      <c r="AP28" s="45"/>
      <c r="AQ28" s="46"/>
      <c r="BE28" s="35"/>
    </row>
    <row r="29" s="1" customFormat="1" ht="25.92" customHeight="1">
      <c r="B29" s="44"/>
      <c r="C29" s="45"/>
      <c r="D29" s="47" t="s">
        <v>43</v>
      </c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9">
        <f>ROUND(AK26+AK27,2)</f>
        <v>0</v>
      </c>
      <c r="AL29" s="48"/>
      <c r="AM29" s="48"/>
      <c r="AN29" s="48"/>
      <c r="AO29" s="48"/>
      <c r="AP29" s="45"/>
      <c r="AQ29" s="46"/>
      <c r="BE29" s="35"/>
    </row>
    <row r="30" s="1" customFormat="1" ht="6.96" customHeight="1">
      <c r="B30" s="44"/>
      <c r="C30" s="45"/>
      <c r="D30" s="45"/>
      <c r="E30" s="45"/>
      <c r="F30" s="45"/>
      <c r="G30" s="45"/>
      <c r="H30" s="45"/>
      <c r="I30" s="45"/>
      <c r="J30" s="45"/>
      <c r="K30" s="45"/>
      <c r="L30" s="45"/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5"/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5"/>
      <c r="AL30" s="45"/>
      <c r="AM30" s="45"/>
      <c r="AN30" s="45"/>
      <c r="AO30" s="45"/>
      <c r="AP30" s="45"/>
      <c r="AQ30" s="46"/>
      <c r="BE30" s="35"/>
    </row>
    <row r="31" s="2" customFormat="1" ht="14.4" customHeight="1">
      <c r="B31" s="50"/>
      <c r="C31" s="51"/>
      <c r="D31" s="52" t="s">
        <v>44</v>
      </c>
      <c r="E31" s="51"/>
      <c r="F31" s="52" t="s">
        <v>45</v>
      </c>
      <c r="G31" s="51"/>
      <c r="H31" s="51"/>
      <c r="I31" s="51"/>
      <c r="J31" s="51"/>
      <c r="K31" s="51"/>
      <c r="L31" s="53">
        <v>0.20000000000000001</v>
      </c>
      <c r="M31" s="51"/>
      <c r="N31" s="51"/>
      <c r="O31" s="51"/>
      <c r="P31" s="51"/>
      <c r="Q31" s="51"/>
      <c r="R31" s="51"/>
      <c r="S31" s="51"/>
      <c r="T31" s="54" t="s">
        <v>46</v>
      </c>
      <c r="U31" s="51"/>
      <c r="V31" s="51"/>
      <c r="W31" s="55">
        <f>ROUND(AZ87+SUM(CD91:CD104),2)</f>
        <v>0</v>
      </c>
      <c r="X31" s="51"/>
      <c r="Y31" s="51"/>
      <c r="Z31" s="51"/>
      <c r="AA31" s="51"/>
      <c r="AB31" s="51"/>
      <c r="AC31" s="51"/>
      <c r="AD31" s="51"/>
      <c r="AE31" s="51"/>
      <c r="AF31" s="51"/>
      <c r="AG31" s="51"/>
      <c r="AH31" s="51"/>
      <c r="AI31" s="51"/>
      <c r="AJ31" s="51"/>
      <c r="AK31" s="55">
        <f>ROUND(AV87+SUM(BY91:BY104),2)</f>
        <v>0</v>
      </c>
      <c r="AL31" s="51"/>
      <c r="AM31" s="51"/>
      <c r="AN31" s="51"/>
      <c r="AO31" s="51"/>
      <c r="AP31" s="51"/>
      <c r="AQ31" s="56"/>
      <c r="BE31" s="35"/>
    </row>
    <row r="32" s="2" customFormat="1" ht="14.4" customHeight="1">
      <c r="B32" s="50"/>
      <c r="C32" s="51"/>
      <c r="D32" s="51"/>
      <c r="E32" s="51"/>
      <c r="F32" s="52" t="s">
        <v>47</v>
      </c>
      <c r="G32" s="51"/>
      <c r="H32" s="51"/>
      <c r="I32" s="51"/>
      <c r="J32" s="51"/>
      <c r="K32" s="51"/>
      <c r="L32" s="53">
        <v>0.20000000000000001</v>
      </c>
      <c r="M32" s="51"/>
      <c r="N32" s="51"/>
      <c r="O32" s="51"/>
      <c r="P32" s="51"/>
      <c r="Q32" s="51"/>
      <c r="R32" s="51"/>
      <c r="S32" s="51"/>
      <c r="T32" s="54" t="s">
        <v>46</v>
      </c>
      <c r="U32" s="51"/>
      <c r="V32" s="51"/>
      <c r="W32" s="55">
        <f>ROUND(BA87+SUM(CE91:CE104),2)</f>
        <v>0</v>
      </c>
      <c r="X32" s="51"/>
      <c r="Y32" s="51"/>
      <c r="Z32" s="51"/>
      <c r="AA32" s="51"/>
      <c r="AB32" s="51"/>
      <c r="AC32" s="51"/>
      <c r="AD32" s="51"/>
      <c r="AE32" s="51"/>
      <c r="AF32" s="51"/>
      <c r="AG32" s="51"/>
      <c r="AH32" s="51"/>
      <c r="AI32" s="51"/>
      <c r="AJ32" s="51"/>
      <c r="AK32" s="55">
        <f>ROUND(AW87+SUM(BZ91:BZ104),2)</f>
        <v>0</v>
      </c>
      <c r="AL32" s="51"/>
      <c r="AM32" s="51"/>
      <c r="AN32" s="51"/>
      <c r="AO32" s="51"/>
      <c r="AP32" s="51"/>
      <c r="AQ32" s="56"/>
      <c r="BE32" s="35"/>
    </row>
    <row r="33" hidden="1" s="2" customFormat="1" ht="14.4" customHeight="1">
      <c r="B33" s="50"/>
      <c r="C33" s="51"/>
      <c r="D33" s="51"/>
      <c r="E33" s="51"/>
      <c r="F33" s="52" t="s">
        <v>48</v>
      </c>
      <c r="G33" s="51"/>
      <c r="H33" s="51"/>
      <c r="I33" s="51"/>
      <c r="J33" s="51"/>
      <c r="K33" s="51"/>
      <c r="L33" s="53">
        <v>0.20000000000000001</v>
      </c>
      <c r="M33" s="51"/>
      <c r="N33" s="51"/>
      <c r="O33" s="51"/>
      <c r="P33" s="51"/>
      <c r="Q33" s="51"/>
      <c r="R33" s="51"/>
      <c r="S33" s="51"/>
      <c r="T33" s="54" t="s">
        <v>46</v>
      </c>
      <c r="U33" s="51"/>
      <c r="V33" s="51"/>
      <c r="W33" s="55">
        <f>ROUND(BB87+SUM(CF91:CF104),2)</f>
        <v>0</v>
      </c>
      <c r="X33" s="51"/>
      <c r="Y33" s="51"/>
      <c r="Z33" s="51"/>
      <c r="AA33" s="51"/>
      <c r="AB33" s="51"/>
      <c r="AC33" s="51"/>
      <c r="AD33" s="51"/>
      <c r="AE33" s="51"/>
      <c r="AF33" s="51"/>
      <c r="AG33" s="51"/>
      <c r="AH33" s="51"/>
      <c r="AI33" s="51"/>
      <c r="AJ33" s="51"/>
      <c r="AK33" s="55">
        <v>0</v>
      </c>
      <c r="AL33" s="51"/>
      <c r="AM33" s="51"/>
      <c r="AN33" s="51"/>
      <c r="AO33" s="51"/>
      <c r="AP33" s="51"/>
      <c r="AQ33" s="56"/>
      <c r="BE33" s="35"/>
    </row>
    <row r="34" hidden="1" s="2" customFormat="1" ht="14.4" customHeight="1">
      <c r="B34" s="50"/>
      <c r="C34" s="51"/>
      <c r="D34" s="51"/>
      <c r="E34" s="51"/>
      <c r="F34" s="52" t="s">
        <v>49</v>
      </c>
      <c r="G34" s="51"/>
      <c r="H34" s="51"/>
      <c r="I34" s="51"/>
      <c r="J34" s="51"/>
      <c r="K34" s="51"/>
      <c r="L34" s="53">
        <v>0.20000000000000001</v>
      </c>
      <c r="M34" s="51"/>
      <c r="N34" s="51"/>
      <c r="O34" s="51"/>
      <c r="P34" s="51"/>
      <c r="Q34" s="51"/>
      <c r="R34" s="51"/>
      <c r="S34" s="51"/>
      <c r="T34" s="54" t="s">
        <v>46</v>
      </c>
      <c r="U34" s="51"/>
      <c r="V34" s="51"/>
      <c r="W34" s="55">
        <f>ROUND(BC87+SUM(CG91:CG104),2)</f>
        <v>0</v>
      </c>
      <c r="X34" s="51"/>
      <c r="Y34" s="51"/>
      <c r="Z34" s="51"/>
      <c r="AA34" s="51"/>
      <c r="AB34" s="51"/>
      <c r="AC34" s="51"/>
      <c r="AD34" s="51"/>
      <c r="AE34" s="51"/>
      <c r="AF34" s="51"/>
      <c r="AG34" s="51"/>
      <c r="AH34" s="51"/>
      <c r="AI34" s="51"/>
      <c r="AJ34" s="51"/>
      <c r="AK34" s="55">
        <v>0</v>
      </c>
      <c r="AL34" s="51"/>
      <c r="AM34" s="51"/>
      <c r="AN34" s="51"/>
      <c r="AO34" s="51"/>
      <c r="AP34" s="51"/>
      <c r="AQ34" s="56"/>
      <c r="BE34" s="35"/>
    </row>
    <row r="35" hidden="1" s="2" customFormat="1" ht="14.4" customHeight="1">
      <c r="B35" s="50"/>
      <c r="C35" s="51"/>
      <c r="D35" s="51"/>
      <c r="E35" s="51"/>
      <c r="F35" s="52" t="s">
        <v>50</v>
      </c>
      <c r="G35" s="51"/>
      <c r="H35" s="51"/>
      <c r="I35" s="51"/>
      <c r="J35" s="51"/>
      <c r="K35" s="51"/>
      <c r="L35" s="53">
        <v>0</v>
      </c>
      <c r="M35" s="51"/>
      <c r="N35" s="51"/>
      <c r="O35" s="51"/>
      <c r="P35" s="51"/>
      <c r="Q35" s="51"/>
      <c r="R35" s="51"/>
      <c r="S35" s="51"/>
      <c r="T35" s="54" t="s">
        <v>46</v>
      </c>
      <c r="U35" s="51"/>
      <c r="V35" s="51"/>
      <c r="W35" s="55">
        <f>ROUND(BD87+SUM(CH91:CH104),2)</f>
        <v>0</v>
      </c>
      <c r="X35" s="51"/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5">
        <v>0</v>
      </c>
      <c r="AL35" s="51"/>
      <c r="AM35" s="51"/>
      <c r="AN35" s="51"/>
      <c r="AO35" s="51"/>
      <c r="AP35" s="51"/>
      <c r="AQ35" s="56"/>
    </row>
    <row r="36" s="1" customFormat="1" ht="6.96" customHeight="1">
      <c r="B36" s="44"/>
      <c r="C36" s="45"/>
      <c r="D36" s="45"/>
      <c r="E36" s="45"/>
      <c r="F36" s="45"/>
      <c r="G36" s="45"/>
      <c r="H36" s="45"/>
      <c r="I36" s="45"/>
      <c r="J36" s="45"/>
      <c r="K36" s="45"/>
      <c r="L36" s="45"/>
      <c r="M36" s="45"/>
      <c r="N36" s="45"/>
      <c r="O36" s="45"/>
      <c r="P36" s="45"/>
      <c r="Q36" s="45"/>
      <c r="R36" s="45"/>
      <c r="S36" s="45"/>
      <c r="T36" s="45"/>
      <c r="U36" s="45"/>
      <c r="V36" s="45"/>
      <c r="W36" s="45"/>
      <c r="X36" s="45"/>
      <c r="Y36" s="45"/>
      <c r="Z36" s="45"/>
      <c r="AA36" s="45"/>
      <c r="AB36" s="45"/>
      <c r="AC36" s="45"/>
      <c r="AD36" s="45"/>
      <c r="AE36" s="45"/>
      <c r="AF36" s="45"/>
      <c r="AG36" s="45"/>
      <c r="AH36" s="45"/>
      <c r="AI36" s="45"/>
      <c r="AJ36" s="45"/>
      <c r="AK36" s="45"/>
      <c r="AL36" s="45"/>
      <c r="AM36" s="45"/>
      <c r="AN36" s="45"/>
      <c r="AO36" s="45"/>
      <c r="AP36" s="45"/>
      <c r="AQ36" s="46"/>
    </row>
    <row r="37" s="1" customFormat="1" ht="25.92" customHeight="1">
      <c r="B37" s="44"/>
      <c r="C37" s="57"/>
      <c r="D37" s="58" t="s">
        <v>51</v>
      </c>
      <c r="E37" s="59"/>
      <c r="F37" s="59"/>
      <c r="G37" s="59"/>
      <c r="H37" s="59"/>
      <c r="I37" s="59"/>
      <c r="J37" s="59"/>
      <c r="K37" s="59"/>
      <c r="L37" s="59"/>
      <c r="M37" s="59"/>
      <c r="N37" s="59"/>
      <c r="O37" s="59"/>
      <c r="P37" s="59"/>
      <c r="Q37" s="59"/>
      <c r="R37" s="59"/>
      <c r="S37" s="59"/>
      <c r="T37" s="60" t="s">
        <v>52</v>
      </c>
      <c r="U37" s="59"/>
      <c r="V37" s="59"/>
      <c r="W37" s="59"/>
      <c r="X37" s="61" t="s">
        <v>53</v>
      </c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62">
        <f>SUM(AK29:AK35)</f>
        <v>0</v>
      </c>
      <c r="AL37" s="59"/>
      <c r="AM37" s="59"/>
      <c r="AN37" s="59"/>
      <c r="AO37" s="63"/>
      <c r="AP37" s="57"/>
      <c r="AQ37" s="46"/>
    </row>
    <row r="38" s="1" customFormat="1" ht="14.4" customHeight="1">
      <c r="B38" s="44"/>
      <c r="C38" s="45"/>
      <c r="D38" s="45"/>
      <c r="E38" s="45"/>
      <c r="F38" s="45"/>
      <c r="G38" s="45"/>
      <c r="H38" s="45"/>
      <c r="I38" s="45"/>
      <c r="J38" s="45"/>
      <c r="K38" s="45"/>
      <c r="L38" s="45"/>
      <c r="M38" s="45"/>
      <c r="N38" s="45"/>
      <c r="O38" s="45"/>
      <c r="P38" s="45"/>
      <c r="Q38" s="45"/>
      <c r="R38" s="45"/>
      <c r="S38" s="45"/>
      <c r="T38" s="45"/>
      <c r="U38" s="45"/>
      <c r="V38" s="45"/>
      <c r="W38" s="45"/>
      <c r="X38" s="45"/>
      <c r="Y38" s="45"/>
      <c r="Z38" s="45"/>
      <c r="AA38" s="45"/>
      <c r="AB38" s="45"/>
      <c r="AC38" s="45"/>
      <c r="AD38" s="45"/>
      <c r="AE38" s="45"/>
      <c r="AF38" s="45"/>
      <c r="AG38" s="45"/>
      <c r="AH38" s="45"/>
      <c r="AI38" s="45"/>
      <c r="AJ38" s="45"/>
      <c r="AK38" s="45"/>
      <c r="AL38" s="45"/>
      <c r="AM38" s="45"/>
      <c r="AN38" s="45"/>
      <c r="AO38" s="45"/>
      <c r="AP38" s="45"/>
      <c r="AQ38" s="46"/>
    </row>
    <row r="39">
      <c r="B39" s="24"/>
      <c r="C39" s="29"/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  <c r="Q39" s="29"/>
      <c r="R39" s="2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  <c r="AF39" s="29"/>
      <c r="AG39" s="29"/>
      <c r="AH39" s="29"/>
      <c r="AI39" s="29"/>
      <c r="AJ39" s="29"/>
      <c r="AK39" s="29"/>
      <c r="AL39" s="29"/>
      <c r="AM39" s="29"/>
      <c r="AN39" s="29"/>
      <c r="AO39" s="29"/>
      <c r="AP39" s="29"/>
      <c r="AQ39" s="27"/>
    </row>
    <row r="40">
      <c r="B40" s="24"/>
      <c r="C40" s="29"/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  <c r="AF40" s="29"/>
      <c r="AG40" s="29"/>
      <c r="AH40" s="29"/>
      <c r="AI40" s="29"/>
      <c r="AJ40" s="29"/>
      <c r="AK40" s="29"/>
      <c r="AL40" s="29"/>
      <c r="AM40" s="29"/>
      <c r="AN40" s="29"/>
      <c r="AO40" s="29"/>
      <c r="AP40" s="29"/>
      <c r="AQ40" s="27"/>
    </row>
    <row r="41">
      <c r="B41" s="24"/>
      <c r="C41" s="29"/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9"/>
      <c r="S41" s="29"/>
      <c r="T41" s="29"/>
      <c r="U41" s="29"/>
      <c r="V41" s="29"/>
      <c r="W41" s="29"/>
      <c r="X41" s="29"/>
      <c r="Y41" s="29"/>
      <c r="Z41" s="29"/>
      <c r="AA41" s="29"/>
      <c r="AB41" s="29"/>
      <c r="AC41" s="29"/>
      <c r="AD41" s="29"/>
      <c r="AE41" s="29"/>
      <c r="AF41" s="29"/>
      <c r="AG41" s="29"/>
      <c r="AH41" s="29"/>
      <c r="AI41" s="29"/>
      <c r="AJ41" s="29"/>
      <c r="AK41" s="29"/>
      <c r="AL41" s="29"/>
      <c r="AM41" s="29"/>
      <c r="AN41" s="29"/>
      <c r="AO41" s="29"/>
      <c r="AP41" s="29"/>
      <c r="AQ41" s="27"/>
    </row>
    <row r="42">
      <c r="B42" s="24"/>
      <c r="C42" s="29"/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29"/>
      <c r="T42" s="29"/>
      <c r="U42" s="29"/>
      <c r="V42" s="29"/>
      <c r="W42" s="29"/>
      <c r="X42" s="29"/>
      <c r="Y42" s="29"/>
      <c r="Z42" s="29"/>
      <c r="AA42" s="29"/>
      <c r="AB42" s="29"/>
      <c r="AC42" s="29"/>
      <c r="AD42" s="29"/>
      <c r="AE42" s="29"/>
      <c r="AF42" s="29"/>
      <c r="AG42" s="29"/>
      <c r="AH42" s="29"/>
      <c r="AI42" s="29"/>
      <c r="AJ42" s="29"/>
      <c r="AK42" s="29"/>
      <c r="AL42" s="29"/>
      <c r="AM42" s="29"/>
      <c r="AN42" s="29"/>
      <c r="AO42" s="29"/>
      <c r="AP42" s="29"/>
      <c r="AQ42" s="27"/>
    </row>
    <row r="43">
      <c r="B43" s="24"/>
      <c r="C43" s="29"/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  <c r="W43" s="29"/>
      <c r="X43" s="29"/>
      <c r="Y43" s="29"/>
      <c r="Z43" s="29"/>
      <c r="AA43" s="29"/>
      <c r="AB43" s="29"/>
      <c r="AC43" s="29"/>
      <c r="AD43" s="29"/>
      <c r="AE43" s="29"/>
      <c r="AF43" s="29"/>
      <c r="AG43" s="29"/>
      <c r="AH43" s="29"/>
      <c r="AI43" s="29"/>
      <c r="AJ43" s="29"/>
      <c r="AK43" s="29"/>
      <c r="AL43" s="29"/>
      <c r="AM43" s="29"/>
      <c r="AN43" s="29"/>
      <c r="AO43" s="29"/>
      <c r="AP43" s="29"/>
      <c r="AQ43" s="27"/>
    </row>
    <row r="44">
      <c r="B44" s="24"/>
      <c r="C44" s="29"/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29"/>
      <c r="W44" s="29"/>
      <c r="X44" s="29"/>
      <c r="Y44" s="29"/>
      <c r="Z44" s="29"/>
      <c r="AA44" s="29"/>
      <c r="AB44" s="29"/>
      <c r="AC44" s="29"/>
      <c r="AD44" s="29"/>
      <c r="AE44" s="29"/>
      <c r="AF44" s="29"/>
      <c r="AG44" s="29"/>
      <c r="AH44" s="29"/>
      <c r="AI44" s="29"/>
      <c r="AJ44" s="29"/>
      <c r="AK44" s="29"/>
      <c r="AL44" s="29"/>
      <c r="AM44" s="29"/>
      <c r="AN44" s="29"/>
      <c r="AO44" s="29"/>
      <c r="AP44" s="29"/>
      <c r="AQ44" s="27"/>
    </row>
    <row r="45">
      <c r="B45" s="24"/>
      <c r="C45" s="29"/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9"/>
      <c r="S45" s="29"/>
      <c r="T45" s="29"/>
      <c r="U45" s="29"/>
      <c r="V45" s="29"/>
      <c r="W45" s="29"/>
      <c r="X45" s="29"/>
      <c r="Y45" s="29"/>
      <c r="Z45" s="29"/>
      <c r="AA45" s="29"/>
      <c r="AB45" s="29"/>
      <c r="AC45" s="29"/>
      <c r="AD45" s="29"/>
      <c r="AE45" s="29"/>
      <c r="AF45" s="29"/>
      <c r="AG45" s="29"/>
      <c r="AH45" s="29"/>
      <c r="AI45" s="29"/>
      <c r="AJ45" s="29"/>
      <c r="AK45" s="29"/>
      <c r="AL45" s="29"/>
      <c r="AM45" s="29"/>
      <c r="AN45" s="29"/>
      <c r="AO45" s="29"/>
      <c r="AP45" s="29"/>
      <c r="AQ45" s="27"/>
    </row>
    <row r="46">
      <c r="B46" s="24"/>
      <c r="C46" s="29"/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29"/>
      <c r="W46" s="29"/>
      <c r="X46" s="29"/>
      <c r="Y46" s="29"/>
      <c r="Z46" s="29"/>
      <c r="AA46" s="29"/>
      <c r="AB46" s="29"/>
      <c r="AC46" s="29"/>
      <c r="AD46" s="29"/>
      <c r="AE46" s="29"/>
      <c r="AF46" s="29"/>
      <c r="AG46" s="29"/>
      <c r="AH46" s="29"/>
      <c r="AI46" s="29"/>
      <c r="AJ46" s="29"/>
      <c r="AK46" s="29"/>
      <c r="AL46" s="29"/>
      <c r="AM46" s="29"/>
      <c r="AN46" s="29"/>
      <c r="AO46" s="29"/>
      <c r="AP46" s="29"/>
      <c r="AQ46" s="27"/>
    </row>
    <row r="47">
      <c r="B47" s="24"/>
      <c r="C47" s="29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9"/>
      <c r="S47" s="29"/>
      <c r="T47" s="29"/>
      <c r="U47" s="29"/>
      <c r="V47" s="29"/>
      <c r="W47" s="29"/>
      <c r="X47" s="29"/>
      <c r="Y47" s="29"/>
      <c r="Z47" s="29"/>
      <c r="AA47" s="29"/>
      <c r="AB47" s="29"/>
      <c r="AC47" s="29"/>
      <c r="AD47" s="29"/>
      <c r="AE47" s="29"/>
      <c r="AF47" s="29"/>
      <c r="AG47" s="29"/>
      <c r="AH47" s="29"/>
      <c r="AI47" s="29"/>
      <c r="AJ47" s="29"/>
      <c r="AK47" s="29"/>
      <c r="AL47" s="29"/>
      <c r="AM47" s="29"/>
      <c r="AN47" s="29"/>
      <c r="AO47" s="29"/>
      <c r="AP47" s="29"/>
      <c r="AQ47" s="27"/>
    </row>
    <row r="48">
      <c r="B48" s="24"/>
      <c r="C48" s="29"/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9"/>
      <c r="S48" s="29"/>
      <c r="T48" s="29"/>
      <c r="U48" s="29"/>
      <c r="V48" s="29"/>
      <c r="W48" s="29"/>
      <c r="X48" s="29"/>
      <c r="Y48" s="29"/>
      <c r="Z48" s="29"/>
      <c r="AA48" s="29"/>
      <c r="AB48" s="29"/>
      <c r="AC48" s="29"/>
      <c r="AD48" s="29"/>
      <c r="AE48" s="29"/>
      <c r="AF48" s="29"/>
      <c r="AG48" s="29"/>
      <c r="AH48" s="29"/>
      <c r="AI48" s="29"/>
      <c r="AJ48" s="29"/>
      <c r="AK48" s="29"/>
      <c r="AL48" s="29"/>
      <c r="AM48" s="29"/>
      <c r="AN48" s="29"/>
      <c r="AO48" s="29"/>
      <c r="AP48" s="29"/>
      <c r="AQ48" s="27"/>
    </row>
    <row r="49" s="1" customFormat="1">
      <c r="B49" s="44"/>
      <c r="C49" s="45"/>
      <c r="D49" s="64" t="s">
        <v>54</v>
      </c>
      <c r="E49" s="65"/>
      <c r="F49" s="65"/>
      <c r="G49" s="65"/>
      <c r="H49" s="65"/>
      <c r="I49" s="65"/>
      <c r="J49" s="65"/>
      <c r="K49" s="65"/>
      <c r="L49" s="65"/>
      <c r="M49" s="65"/>
      <c r="N49" s="65"/>
      <c r="O49" s="65"/>
      <c r="P49" s="65"/>
      <c r="Q49" s="65"/>
      <c r="R49" s="65"/>
      <c r="S49" s="65"/>
      <c r="T49" s="65"/>
      <c r="U49" s="65"/>
      <c r="V49" s="65"/>
      <c r="W49" s="65"/>
      <c r="X49" s="65"/>
      <c r="Y49" s="65"/>
      <c r="Z49" s="66"/>
      <c r="AA49" s="45"/>
      <c r="AB49" s="45"/>
      <c r="AC49" s="64" t="s">
        <v>55</v>
      </c>
      <c r="AD49" s="65"/>
      <c r="AE49" s="65"/>
      <c r="AF49" s="65"/>
      <c r="AG49" s="65"/>
      <c r="AH49" s="65"/>
      <c r="AI49" s="65"/>
      <c r="AJ49" s="65"/>
      <c r="AK49" s="65"/>
      <c r="AL49" s="65"/>
      <c r="AM49" s="65"/>
      <c r="AN49" s="65"/>
      <c r="AO49" s="66"/>
      <c r="AP49" s="45"/>
      <c r="AQ49" s="46"/>
    </row>
    <row r="50">
      <c r="B50" s="24"/>
      <c r="C50" s="29"/>
      <c r="D50" s="67"/>
      <c r="E50" s="29"/>
      <c r="F50" s="29"/>
      <c r="G50" s="29"/>
      <c r="H50" s="29"/>
      <c r="I50" s="29"/>
      <c r="J50" s="29"/>
      <c r="K50" s="29"/>
      <c r="L50" s="29"/>
      <c r="M50" s="29"/>
      <c r="N50" s="29"/>
      <c r="O50" s="29"/>
      <c r="P50" s="29"/>
      <c r="Q50" s="29"/>
      <c r="R50" s="29"/>
      <c r="S50" s="29"/>
      <c r="T50" s="29"/>
      <c r="U50" s="29"/>
      <c r="V50" s="29"/>
      <c r="W50" s="29"/>
      <c r="X50" s="29"/>
      <c r="Y50" s="29"/>
      <c r="Z50" s="68"/>
      <c r="AA50" s="29"/>
      <c r="AB50" s="29"/>
      <c r="AC50" s="67"/>
      <c r="AD50" s="29"/>
      <c r="AE50" s="29"/>
      <c r="AF50" s="29"/>
      <c r="AG50" s="29"/>
      <c r="AH50" s="29"/>
      <c r="AI50" s="29"/>
      <c r="AJ50" s="29"/>
      <c r="AK50" s="29"/>
      <c r="AL50" s="29"/>
      <c r="AM50" s="29"/>
      <c r="AN50" s="29"/>
      <c r="AO50" s="68"/>
      <c r="AP50" s="29"/>
      <c r="AQ50" s="27"/>
    </row>
    <row r="51">
      <c r="B51" s="24"/>
      <c r="C51" s="29"/>
      <c r="D51" s="67"/>
      <c r="E51" s="29"/>
      <c r="F51" s="29"/>
      <c r="G51" s="29"/>
      <c r="H51" s="29"/>
      <c r="I51" s="29"/>
      <c r="J51" s="29"/>
      <c r="K51" s="29"/>
      <c r="L51" s="29"/>
      <c r="M51" s="29"/>
      <c r="N51" s="29"/>
      <c r="O51" s="29"/>
      <c r="P51" s="29"/>
      <c r="Q51" s="29"/>
      <c r="R51" s="29"/>
      <c r="S51" s="29"/>
      <c r="T51" s="29"/>
      <c r="U51" s="29"/>
      <c r="V51" s="29"/>
      <c r="W51" s="29"/>
      <c r="X51" s="29"/>
      <c r="Y51" s="29"/>
      <c r="Z51" s="68"/>
      <c r="AA51" s="29"/>
      <c r="AB51" s="29"/>
      <c r="AC51" s="67"/>
      <c r="AD51" s="29"/>
      <c r="AE51" s="29"/>
      <c r="AF51" s="29"/>
      <c r="AG51" s="29"/>
      <c r="AH51" s="29"/>
      <c r="AI51" s="29"/>
      <c r="AJ51" s="29"/>
      <c r="AK51" s="29"/>
      <c r="AL51" s="29"/>
      <c r="AM51" s="29"/>
      <c r="AN51" s="29"/>
      <c r="AO51" s="68"/>
      <c r="AP51" s="29"/>
      <c r="AQ51" s="27"/>
    </row>
    <row r="52">
      <c r="B52" s="24"/>
      <c r="C52" s="29"/>
      <c r="D52" s="67"/>
      <c r="E52" s="29"/>
      <c r="F52" s="29"/>
      <c r="G52" s="29"/>
      <c r="H52" s="29"/>
      <c r="I52" s="29"/>
      <c r="J52" s="29"/>
      <c r="K52" s="29"/>
      <c r="L52" s="29"/>
      <c r="M52" s="29"/>
      <c r="N52" s="29"/>
      <c r="O52" s="29"/>
      <c r="P52" s="29"/>
      <c r="Q52" s="29"/>
      <c r="R52" s="29"/>
      <c r="S52" s="29"/>
      <c r="T52" s="29"/>
      <c r="U52" s="29"/>
      <c r="V52" s="29"/>
      <c r="W52" s="29"/>
      <c r="X52" s="29"/>
      <c r="Y52" s="29"/>
      <c r="Z52" s="68"/>
      <c r="AA52" s="29"/>
      <c r="AB52" s="29"/>
      <c r="AC52" s="67"/>
      <c r="AD52" s="29"/>
      <c r="AE52" s="29"/>
      <c r="AF52" s="29"/>
      <c r="AG52" s="29"/>
      <c r="AH52" s="29"/>
      <c r="AI52" s="29"/>
      <c r="AJ52" s="29"/>
      <c r="AK52" s="29"/>
      <c r="AL52" s="29"/>
      <c r="AM52" s="29"/>
      <c r="AN52" s="29"/>
      <c r="AO52" s="68"/>
      <c r="AP52" s="29"/>
      <c r="AQ52" s="27"/>
    </row>
    <row r="53">
      <c r="B53" s="24"/>
      <c r="C53" s="29"/>
      <c r="D53" s="67"/>
      <c r="E53" s="29"/>
      <c r="F53" s="29"/>
      <c r="G53" s="29"/>
      <c r="H53" s="29"/>
      <c r="I53" s="29"/>
      <c r="J53" s="29"/>
      <c r="K53" s="29"/>
      <c r="L53" s="29"/>
      <c r="M53" s="29"/>
      <c r="N53" s="29"/>
      <c r="O53" s="29"/>
      <c r="P53" s="29"/>
      <c r="Q53" s="29"/>
      <c r="R53" s="29"/>
      <c r="S53" s="29"/>
      <c r="T53" s="29"/>
      <c r="U53" s="29"/>
      <c r="V53" s="29"/>
      <c r="W53" s="29"/>
      <c r="X53" s="29"/>
      <c r="Y53" s="29"/>
      <c r="Z53" s="68"/>
      <c r="AA53" s="29"/>
      <c r="AB53" s="29"/>
      <c r="AC53" s="67"/>
      <c r="AD53" s="29"/>
      <c r="AE53" s="29"/>
      <c r="AF53" s="29"/>
      <c r="AG53" s="29"/>
      <c r="AH53" s="29"/>
      <c r="AI53" s="29"/>
      <c r="AJ53" s="29"/>
      <c r="AK53" s="29"/>
      <c r="AL53" s="29"/>
      <c r="AM53" s="29"/>
      <c r="AN53" s="29"/>
      <c r="AO53" s="68"/>
      <c r="AP53" s="29"/>
      <c r="AQ53" s="27"/>
    </row>
    <row r="54">
      <c r="B54" s="24"/>
      <c r="C54" s="29"/>
      <c r="D54" s="67"/>
      <c r="E54" s="29"/>
      <c r="F54" s="29"/>
      <c r="G54" s="29"/>
      <c r="H54" s="29"/>
      <c r="I54" s="29"/>
      <c r="J54" s="29"/>
      <c r="K54" s="29"/>
      <c r="L54" s="29"/>
      <c r="M54" s="29"/>
      <c r="N54" s="29"/>
      <c r="O54" s="29"/>
      <c r="P54" s="29"/>
      <c r="Q54" s="29"/>
      <c r="R54" s="29"/>
      <c r="S54" s="29"/>
      <c r="T54" s="29"/>
      <c r="U54" s="29"/>
      <c r="V54" s="29"/>
      <c r="W54" s="29"/>
      <c r="X54" s="29"/>
      <c r="Y54" s="29"/>
      <c r="Z54" s="68"/>
      <c r="AA54" s="29"/>
      <c r="AB54" s="29"/>
      <c r="AC54" s="67"/>
      <c r="AD54" s="29"/>
      <c r="AE54" s="29"/>
      <c r="AF54" s="29"/>
      <c r="AG54" s="29"/>
      <c r="AH54" s="29"/>
      <c r="AI54" s="29"/>
      <c r="AJ54" s="29"/>
      <c r="AK54" s="29"/>
      <c r="AL54" s="29"/>
      <c r="AM54" s="29"/>
      <c r="AN54" s="29"/>
      <c r="AO54" s="68"/>
      <c r="AP54" s="29"/>
      <c r="AQ54" s="27"/>
    </row>
    <row r="55">
      <c r="B55" s="24"/>
      <c r="C55" s="29"/>
      <c r="D55" s="67"/>
      <c r="E55" s="29"/>
      <c r="F55" s="29"/>
      <c r="G55" s="29"/>
      <c r="H55" s="29"/>
      <c r="I55" s="29"/>
      <c r="J55" s="29"/>
      <c r="K55" s="29"/>
      <c r="L55" s="29"/>
      <c r="M55" s="29"/>
      <c r="N55" s="29"/>
      <c r="O55" s="29"/>
      <c r="P55" s="29"/>
      <c r="Q55" s="29"/>
      <c r="R55" s="29"/>
      <c r="S55" s="29"/>
      <c r="T55" s="29"/>
      <c r="U55" s="29"/>
      <c r="V55" s="29"/>
      <c r="W55" s="29"/>
      <c r="X55" s="29"/>
      <c r="Y55" s="29"/>
      <c r="Z55" s="68"/>
      <c r="AA55" s="29"/>
      <c r="AB55" s="29"/>
      <c r="AC55" s="67"/>
      <c r="AD55" s="29"/>
      <c r="AE55" s="29"/>
      <c r="AF55" s="29"/>
      <c r="AG55" s="29"/>
      <c r="AH55" s="29"/>
      <c r="AI55" s="29"/>
      <c r="AJ55" s="29"/>
      <c r="AK55" s="29"/>
      <c r="AL55" s="29"/>
      <c r="AM55" s="29"/>
      <c r="AN55" s="29"/>
      <c r="AO55" s="68"/>
      <c r="AP55" s="29"/>
      <c r="AQ55" s="27"/>
    </row>
    <row r="56">
      <c r="B56" s="24"/>
      <c r="C56" s="29"/>
      <c r="D56" s="67"/>
      <c r="E56" s="29"/>
      <c r="F56" s="29"/>
      <c r="G56" s="29"/>
      <c r="H56" s="29"/>
      <c r="I56" s="29"/>
      <c r="J56" s="29"/>
      <c r="K56" s="29"/>
      <c r="L56" s="29"/>
      <c r="M56" s="29"/>
      <c r="N56" s="29"/>
      <c r="O56" s="29"/>
      <c r="P56" s="29"/>
      <c r="Q56" s="29"/>
      <c r="R56" s="29"/>
      <c r="S56" s="29"/>
      <c r="T56" s="29"/>
      <c r="U56" s="29"/>
      <c r="V56" s="29"/>
      <c r="W56" s="29"/>
      <c r="X56" s="29"/>
      <c r="Y56" s="29"/>
      <c r="Z56" s="68"/>
      <c r="AA56" s="29"/>
      <c r="AB56" s="29"/>
      <c r="AC56" s="67"/>
      <c r="AD56" s="29"/>
      <c r="AE56" s="29"/>
      <c r="AF56" s="29"/>
      <c r="AG56" s="29"/>
      <c r="AH56" s="29"/>
      <c r="AI56" s="29"/>
      <c r="AJ56" s="29"/>
      <c r="AK56" s="29"/>
      <c r="AL56" s="29"/>
      <c r="AM56" s="29"/>
      <c r="AN56" s="29"/>
      <c r="AO56" s="68"/>
      <c r="AP56" s="29"/>
      <c r="AQ56" s="27"/>
    </row>
    <row r="57">
      <c r="B57" s="24"/>
      <c r="C57" s="29"/>
      <c r="D57" s="67"/>
      <c r="E57" s="29"/>
      <c r="F57" s="29"/>
      <c r="G57" s="29"/>
      <c r="H57" s="29"/>
      <c r="I57" s="29"/>
      <c r="J57" s="29"/>
      <c r="K57" s="29"/>
      <c r="L57" s="29"/>
      <c r="M57" s="29"/>
      <c r="N57" s="29"/>
      <c r="O57" s="29"/>
      <c r="P57" s="29"/>
      <c r="Q57" s="29"/>
      <c r="R57" s="29"/>
      <c r="S57" s="29"/>
      <c r="T57" s="29"/>
      <c r="U57" s="29"/>
      <c r="V57" s="29"/>
      <c r="W57" s="29"/>
      <c r="X57" s="29"/>
      <c r="Y57" s="29"/>
      <c r="Z57" s="68"/>
      <c r="AA57" s="29"/>
      <c r="AB57" s="29"/>
      <c r="AC57" s="67"/>
      <c r="AD57" s="29"/>
      <c r="AE57" s="29"/>
      <c r="AF57" s="29"/>
      <c r="AG57" s="29"/>
      <c r="AH57" s="29"/>
      <c r="AI57" s="29"/>
      <c r="AJ57" s="29"/>
      <c r="AK57" s="29"/>
      <c r="AL57" s="29"/>
      <c r="AM57" s="29"/>
      <c r="AN57" s="29"/>
      <c r="AO57" s="68"/>
      <c r="AP57" s="29"/>
      <c r="AQ57" s="27"/>
    </row>
    <row r="58" s="1" customFormat="1">
      <c r="B58" s="44"/>
      <c r="C58" s="45"/>
      <c r="D58" s="69" t="s">
        <v>56</v>
      </c>
      <c r="E58" s="70"/>
      <c r="F58" s="70"/>
      <c r="G58" s="70"/>
      <c r="H58" s="70"/>
      <c r="I58" s="70"/>
      <c r="J58" s="70"/>
      <c r="K58" s="70"/>
      <c r="L58" s="70"/>
      <c r="M58" s="70"/>
      <c r="N58" s="70"/>
      <c r="O58" s="70"/>
      <c r="P58" s="70"/>
      <c r="Q58" s="70"/>
      <c r="R58" s="71" t="s">
        <v>57</v>
      </c>
      <c r="S58" s="70"/>
      <c r="T58" s="70"/>
      <c r="U58" s="70"/>
      <c r="V58" s="70"/>
      <c r="W58" s="70"/>
      <c r="X58" s="70"/>
      <c r="Y58" s="70"/>
      <c r="Z58" s="72"/>
      <c r="AA58" s="45"/>
      <c r="AB58" s="45"/>
      <c r="AC58" s="69" t="s">
        <v>56</v>
      </c>
      <c r="AD58" s="70"/>
      <c r="AE58" s="70"/>
      <c r="AF58" s="70"/>
      <c r="AG58" s="70"/>
      <c r="AH58" s="70"/>
      <c r="AI58" s="70"/>
      <c r="AJ58" s="70"/>
      <c r="AK58" s="70"/>
      <c r="AL58" s="70"/>
      <c r="AM58" s="71" t="s">
        <v>57</v>
      </c>
      <c r="AN58" s="70"/>
      <c r="AO58" s="72"/>
      <c r="AP58" s="45"/>
      <c r="AQ58" s="46"/>
    </row>
    <row r="59">
      <c r="B59" s="24"/>
      <c r="C59" s="29"/>
      <c r="D59" s="29"/>
      <c r="E59" s="29"/>
      <c r="F59" s="29"/>
      <c r="G59" s="29"/>
      <c r="H59" s="29"/>
      <c r="I59" s="29"/>
      <c r="J59" s="29"/>
      <c r="K59" s="29"/>
      <c r="L59" s="29"/>
      <c r="M59" s="29"/>
      <c r="N59" s="29"/>
      <c r="O59" s="29"/>
      <c r="P59" s="29"/>
      <c r="Q59" s="29"/>
      <c r="R59" s="29"/>
      <c r="S59" s="29"/>
      <c r="T59" s="29"/>
      <c r="U59" s="29"/>
      <c r="V59" s="29"/>
      <c r="W59" s="29"/>
      <c r="X59" s="29"/>
      <c r="Y59" s="29"/>
      <c r="Z59" s="29"/>
      <c r="AA59" s="29"/>
      <c r="AB59" s="29"/>
      <c r="AC59" s="29"/>
      <c r="AD59" s="29"/>
      <c r="AE59" s="29"/>
      <c r="AF59" s="29"/>
      <c r="AG59" s="29"/>
      <c r="AH59" s="29"/>
      <c r="AI59" s="29"/>
      <c r="AJ59" s="29"/>
      <c r="AK59" s="29"/>
      <c r="AL59" s="29"/>
      <c r="AM59" s="29"/>
      <c r="AN59" s="29"/>
      <c r="AO59" s="29"/>
      <c r="AP59" s="29"/>
      <c r="AQ59" s="27"/>
    </row>
    <row r="60" s="1" customFormat="1">
      <c r="B60" s="44"/>
      <c r="C60" s="45"/>
      <c r="D60" s="64" t="s">
        <v>58</v>
      </c>
      <c r="E60" s="65"/>
      <c r="F60" s="65"/>
      <c r="G60" s="65"/>
      <c r="H60" s="65"/>
      <c r="I60" s="65"/>
      <c r="J60" s="65"/>
      <c r="K60" s="65"/>
      <c r="L60" s="65"/>
      <c r="M60" s="65"/>
      <c r="N60" s="65"/>
      <c r="O60" s="65"/>
      <c r="P60" s="65"/>
      <c r="Q60" s="65"/>
      <c r="R60" s="65"/>
      <c r="S60" s="65"/>
      <c r="T60" s="65"/>
      <c r="U60" s="65"/>
      <c r="V60" s="65"/>
      <c r="W60" s="65"/>
      <c r="X60" s="65"/>
      <c r="Y60" s="65"/>
      <c r="Z60" s="66"/>
      <c r="AA60" s="45"/>
      <c r="AB60" s="45"/>
      <c r="AC60" s="64" t="s">
        <v>59</v>
      </c>
      <c r="AD60" s="65"/>
      <c r="AE60" s="65"/>
      <c r="AF60" s="65"/>
      <c r="AG60" s="65"/>
      <c r="AH60" s="65"/>
      <c r="AI60" s="65"/>
      <c r="AJ60" s="65"/>
      <c r="AK60" s="65"/>
      <c r="AL60" s="65"/>
      <c r="AM60" s="65"/>
      <c r="AN60" s="65"/>
      <c r="AO60" s="66"/>
      <c r="AP60" s="45"/>
      <c r="AQ60" s="46"/>
    </row>
    <row r="61">
      <c r="B61" s="24"/>
      <c r="C61" s="29"/>
      <c r="D61" s="67"/>
      <c r="E61" s="29"/>
      <c r="F61" s="29"/>
      <c r="G61" s="29"/>
      <c r="H61" s="29"/>
      <c r="I61" s="29"/>
      <c r="J61" s="29"/>
      <c r="K61" s="29"/>
      <c r="L61" s="29"/>
      <c r="M61" s="29"/>
      <c r="N61" s="29"/>
      <c r="O61" s="29"/>
      <c r="P61" s="29"/>
      <c r="Q61" s="29"/>
      <c r="R61" s="29"/>
      <c r="S61" s="29"/>
      <c r="T61" s="29"/>
      <c r="U61" s="29"/>
      <c r="V61" s="29"/>
      <c r="W61" s="29"/>
      <c r="X61" s="29"/>
      <c r="Y61" s="29"/>
      <c r="Z61" s="68"/>
      <c r="AA61" s="29"/>
      <c r="AB61" s="29"/>
      <c r="AC61" s="67"/>
      <c r="AD61" s="29"/>
      <c r="AE61" s="29"/>
      <c r="AF61" s="29"/>
      <c r="AG61" s="29"/>
      <c r="AH61" s="29"/>
      <c r="AI61" s="29"/>
      <c r="AJ61" s="29"/>
      <c r="AK61" s="29"/>
      <c r="AL61" s="29"/>
      <c r="AM61" s="29"/>
      <c r="AN61" s="29"/>
      <c r="AO61" s="68"/>
      <c r="AP61" s="29"/>
      <c r="AQ61" s="27"/>
    </row>
    <row r="62">
      <c r="B62" s="24"/>
      <c r="C62" s="29"/>
      <c r="D62" s="67"/>
      <c r="E62" s="29"/>
      <c r="F62" s="29"/>
      <c r="G62" s="29"/>
      <c r="H62" s="29"/>
      <c r="I62" s="29"/>
      <c r="J62" s="29"/>
      <c r="K62" s="29"/>
      <c r="L62" s="29"/>
      <c r="M62" s="29"/>
      <c r="N62" s="29"/>
      <c r="O62" s="29"/>
      <c r="P62" s="29"/>
      <c r="Q62" s="29"/>
      <c r="R62" s="29"/>
      <c r="S62" s="29"/>
      <c r="T62" s="29"/>
      <c r="U62" s="29"/>
      <c r="V62" s="29"/>
      <c r="W62" s="29"/>
      <c r="X62" s="29"/>
      <c r="Y62" s="29"/>
      <c r="Z62" s="68"/>
      <c r="AA62" s="29"/>
      <c r="AB62" s="29"/>
      <c r="AC62" s="67"/>
      <c r="AD62" s="29"/>
      <c r="AE62" s="29"/>
      <c r="AF62" s="29"/>
      <c r="AG62" s="29"/>
      <c r="AH62" s="29"/>
      <c r="AI62" s="29"/>
      <c r="AJ62" s="29"/>
      <c r="AK62" s="29"/>
      <c r="AL62" s="29"/>
      <c r="AM62" s="29"/>
      <c r="AN62" s="29"/>
      <c r="AO62" s="68"/>
      <c r="AP62" s="29"/>
      <c r="AQ62" s="27"/>
    </row>
    <row r="63">
      <c r="B63" s="24"/>
      <c r="C63" s="29"/>
      <c r="D63" s="67"/>
      <c r="E63" s="29"/>
      <c r="F63" s="29"/>
      <c r="G63" s="29"/>
      <c r="H63" s="29"/>
      <c r="I63" s="29"/>
      <c r="J63" s="29"/>
      <c r="K63" s="29"/>
      <c r="L63" s="29"/>
      <c r="M63" s="29"/>
      <c r="N63" s="29"/>
      <c r="O63" s="29"/>
      <c r="P63" s="29"/>
      <c r="Q63" s="29"/>
      <c r="R63" s="29"/>
      <c r="S63" s="29"/>
      <c r="T63" s="29"/>
      <c r="U63" s="29"/>
      <c r="V63" s="29"/>
      <c r="W63" s="29"/>
      <c r="X63" s="29"/>
      <c r="Y63" s="29"/>
      <c r="Z63" s="68"/>
      <c r="AA63" s="29"/>
      <c r="AB63" s="29"/>
      <c r="AC63" s="67"/>
      <c r="AD63" s="29"/>
      <c r="AE63" s="29"/>
      <c r="AF63" s="29"/>
      <c r="AG63" s="29"/>
      <c r="AH63" s="29"/>
      <c r="AI63" s="29"/>
      <c r="AJ63" s="29"/>
      <c r="AK63" s="29"/>
      <c r="AL63" s="29"/>
      <c r="AM63" s="29"/>
      <c r="AN63" s="29"/>
      <c r="AO63" s="68"/>
      <c r="AP63" s="29"/>
      <c r="AQ63" s="27"/>
    </row>
    <row r="64">
      <c r="B64" s="24"/>
      <c r="C64" s="29"/>
      <c r="D64" s="67"/>
      <c r="E64" s="29"/>
      <c r="F64" s="29"/>
      <c r="G64" s="29"/>
      <c r="H64" s="29"/>
      <c r="I64" s="29"/>
      <c r="J64" s="29"/>
      <c r="K64" s="29"/>
      <c r="L64" s="29"/>
      <c r="M64" s="29"/>
      <c r="N64" s="29"/>
      <c r="O64" s="29"/>
      <c r="P64" s="29"/>
      <c r="Q64" s="29"/>
      <c r="R64" s="29"/>
      <c r="S64" s="29"/>
      <c r="T64" s="29"/>
      <c r="U64" s="29"/>
      <c r="V64" s="29"/>
      <c r="W64" s="29"/>
      <c r="X64" s="29"/>
      <c r="Y64" s="29"/>
      <c r="Z64" s="68"/>
      <c r="AA64" s="29"/>
      <c r="AB64" s="29"/>
      <c r="AC64" s="67"/>
      <c r="AD64" s="29"/>
      <c r="AE64" s="29"/>
      <c r="AF64" s="29"/>
      <c r="AG64" s="29"/>
      <c r="AH64" s="29"/>
      <c r="AI64" s="29"/>
      <c r="AJ64" s="29"/>
      <c r="AK64" s="29"/>
      <c r="AL64" s="29"/>
      <c r="AM64" s="29"/>
      <c r="AN64" s="29"/>
      <c r="AO64" s="68"/>
      <c r="AP64" s="29"/>
      <c r="AQ64" s="27"/>
    </row>
    <row r="65">
      <c r="B65" s="24"/>
      <c r="C65" s="29"/>
      <c r="D65" s="67"/>
      <c r="E65" s="29"/>
      <c r="F65" s="29"/>
      <c r="G65" s="29"/>
      <c r="H65" s="29"/>
      <c r="I65" s="29"/>
      <c r="J65" s="29"/>
      <c r="K65" s="29"/>
      <c r="L65" s="29"/>
      <c r="M65" s="29"/>
      <c r="N65" s="29"/>
      <c r="O65" s="29"/>
      <c r="P65" s="29"/>
      <c r="Q65" s="29"/>
      <c r="R65" s="29"/>
      <c r="S65" s="29"/>
      <c r="T65" s="29"/>
      <c r="U65" s="29"/>
      <c r="V65" s="29"/>
      <c r="W65" s="29"/>
      <c r="X65" s="29"/>
      <c r="Y65" s="29"/>
      <c r="Z65" s="68"/>
      <c r="AA65" s="29"/>
      <c r="AB65" s="29"/>
      <c r="AC65" s="67"/>
      <c r="AD65" s="29"/>
      <c r="AE65" s="29"/>
      <c r="AF65" s="29"/>
      <c r="AG65" s="29"/>
      <c r="AH65" s="29"/>
      <c r="AI65" s="29"/>
      <c r="AJ65" s="29"/>
      <c r="AK65" s="29"/>
      <c r="AL65" s="29"/>
      <c r="AM65" s="29"/>
      <c r="AN65" s="29"/>
      <c r="AO65" s="68"/>
      <c r="AP65" s="29"/>
      <c r="AQ65" s="27"/>
    </row>
    <row r="66">
      <c r="B66" s="24"/>
      <c r="C66" s="29"/>
      <c r="D66" s="67"/>
      <c r="E66" s="29"/>
      <c r="F66" s="29"/>
      <c r="G66" s="29"/>
      <c r="H66" s="29"/>
      <c r="I66" s="29"/>
      <c r="J66" s="29"/>
      <c r="K66" s="29"/>
      <c r="L66" s="29"/>
      <c r="M66" s="29"/>
      <c r="N66" s="29"/>
      <c r="O66" s="29"/>
      <c r="P66" s="29"/>
      <c r="Q66" s="29"/>
      <c r="R66" s="29"/>
      <c r="S66" s="29"/>
      <c r="T66" s="29"/>
      <c r="U66" s="29"/>
      <c r="V66" s="29"/>
      <c r="W66" s="29"/>
      <c r="X66" s="29"/>
      <c r="Y66" s="29"/>
      <c r="Z66" s="68"/>
      <c r="AA66" s="29"/>
      <c r="AB66" s="29"/>
      <c r="AC66" s="67"/>
      <c r="AD66" s="29"/>
      <c r="AE66" s="29"/>
      <c r="AF66" s="29"/>
      <c r="AG66" s="29"/>
      <c r="AH66" s="29"/>
      <c r="AI66" s="29"/>
      <c r="AJ66" s="29"/>
      <c r="AK66" s="29"/>
      <c r="AL66" s="29"/>
      <c r="AM66" s="29"/>
      <c r="AN66" s="29"/>
      <c r="AO66" s="68"/>
      <c r="AP66" s="29"/>
      <c r="AQ66" s="27"/>
    </row>
    <row r="67">
      <c r="B67" s="24"/>
      <c r="C67" s="29"/>
      <c r="D67" s="67"/>
      <c r="E67" s="29"/>
      <c r="F67" s="29"/>
      <c r="G67" s="29"/>
      <c r="H67" s="29"/>
      <c r="I67" s="29"/>
      <c r="J67" s="29"/>
      <c r="K67" s="29"/>
      <c r="L67" s="29"/>
      <c r="M67" s="29"/>
      <c r="N67" s="29"/>
      <c r="O67" s="29"/>
      <c r="P67" s="29"/>
      <c r="Q67" s="29"/>
      <c r="R67" s="29"/>
      <c r="S67" s="29"/>
      <c r="T67" s="29"/>
      <c r="U67" s="29"/>
      <c r="V67" s="29"/>
      <c r="W67" s="29"/>
      <c r="X67" s="29"/>
      <c r="Y67" s="29"/>
      <c r="Z67" s="68"/>
      <c r="AA67" s="29"/>
      <c r="AB67" s="29"/>
      <c r="AC67" s="67"/>
      <c r="AD67" s="29"/>
      <c r="AE67" s="29"/>
      <c r="AF67" s="29"/>
      <c r="AG67" s="29"/>
      <c r="AH67" s="29"/>
      <c r="AI67" s="29"/>
      <c r="AJ67" s="29"/>
      <c r="AK67" s="29"/>
      <c r="AL67" s="29"/>
      <c r="AM67" s="29"/>
      <c r="AN67" s="29"/>
      <c r="AO67" s="68"/>
      <c r="AP67" s="29"/>
      <c r="AQ67" s="27"/>
    </row>
    <row r="68">
      <c r="B68" s="24"/>
      <c r="C68" s="29"/>
      <c r="D68" s="67"/>
      <c r="E68" s="29"/>
      <c r="F68" s="29"/>
      <c r="G68" s="29"/>
      <c r="H68" s="29"/>
      <c r="I68" s="29"/>
      <c r="J68" s="29"/>
      <c r="K68" s="29"/>
      <c r="L68" s="29"/>
      <c r="M68" s="29"/>
      <c r="N68" s="29"/>
      <c r="O68" s="29"/>
      <c r="P68" s="29"/>
      <c r="Q68" s="29"/>
      <c r="R68" s="29"/>
      <c r="S68" s="29"/>
      <c r="T68" s="29"/>
      <c r="U68" s="29"/>
      <c r="V68" s="29"/>
      <c r="W68" s="29"/>
      <c r="X68" s="29"/>
      <c r="Y68" s="29"/>
      <c r="Z68" s="68"/>
      <c r="AA68" s="29"/>
      <c r="AB68" s="29"/>
      <c r="AC68" s="67"/>
      <c r="AD68" s="29"/>
      <c r="AE68" s="29"/>
      <c r="AF68" s="29"/>
      <c r="AG68" s="29"/>
      <c r="AH68" s="29"/>
      <c r="AI68" s="29"/>
      <c r="AJ68" s="29"/>
      <c r="AK68" s="29"/>
      <c r="AL68" s="29"/>
      <c r="AM68" s="29"/>
      <c r="AN68" s="29"/>
      <c r="AO68" s="68"/>
      <c r="AP68" s="29"/>
      <c r="AQ68" s="27"/>
    </row>
    <row r="69" s="1" customFormat="1">
      <c r="B69" s="44"/>
      <c r="C69" s="45"/>
      <c r="D69" s="69" t="s">
        <v>56</v>
      </c>
      <c r="E69" s="70"/>
      <c r="F69" s="70"/>
      <c r="G69" s="70"/>
      <c r="H69" s="70"/>
      <c r="I69" s="70"/>
      <c r="J69" s="70"/>
      <c r="K69" s="70"/>
      <c r="L69" s="70"/>
      <c r="M69" s="70"/>
      <c r="N69" s="70"/>
      <c r="O69" s="70"/>
      <c r="P69" s="70"/>
      <c r="Q69" s="70"/>
      <c r="R69" s="71" t="s">
        <v>57</v>
      </c>
      <c r="S69" s="70"/>
      <c r="T69" s="70"/>
      <c r="U69" s="70"/>
      <c r="V69" s="70"/>
      <c r="W69" s="70"/>
      <c r="X69" s="70"/>
      <c r="Y69" s="70"/>
      <c r="Z69" s="72"/>
      <c r="AA69" s="45"/>
      <c r="AB69" s="45"/>
      <c r="AC69" s="69" t="s">
        <v>56</v>
      </c>
      <c r="AD69" s="70"/>
      <c r="AE69" s="70"/>
      <c r="AF69" s="70"/>
      <c r="AG69" s="70"/>
      <c r="AH69" s="70"/>
      <c r="AI69" s="70"/>
      <c r="AJ69" s="70"/>
      <c r="AK69" s="70"/>
      <c r="AL69" s="70"/>
      <c r="AM69" s="71" t="s">
        <v>57</v>
      </c>
      <c r="AN69" s="70"/>
      <c r="AO69" s="72"/>
      <c r="AP69" s="45"/>
      <c r="AQ69" s="46"/>
    </row>
    <row r="70" s="1" customFormat="1" ht="6.96" customHeight="1">
      <c r="B70" s="44"/>
      <c r="C70" s="45"/>
      <c r="D70" s="45"/>
      <c r="E70" s="45"/>
      <c r="F70" s="45"/>
      <c r="G70" s="45"/>
      <c r="H70" s="45"/>
      <c r="I70" s="45"/>
      <c r="J70" s="45"/>
      <c r="K70" s="45"/>
      <c r="L70" s="45"/>
      <c r="M70" s="45"/>
      <c r="N70" s="45"/>
      <c r="O70" s="45"/>
      <c r="P70" s="45"/>
      <c r="Q70" s="45"/>
      <c r="R70" s="45"/>
      <c r="S70" s="45"/>
      <c r="T70" s="45"/>
      <c r="U70" s="45"/>
      <c r="V70" s="45"/>
      <c r="W70" s="45"/>
      <c r="X70" s="45"/>
      <c r="Y70" s="45"/>
      <c r="Z70" s="45"/>
      <c r="AA70" s="45"/>
      <c r="AB70" s="45"/>
      <c r="AC70" s="45"/>
      <c r="AD70" s="45"/>
      <c r="AE70" s="45"/>
      <c r="AF70" s="45"/>
      <c r="AG70" s="45"/>
      <c r="AH70" s="45"/>
      <c r="AI70" s="45"/>
      <c r="AJ70" s="45"/>
      <c r="AK70" s="45"/>
      <c r="AL70" s="45"/>
      <c r="AM70" s="45"/>
      <c r="AN70" s="45"/>
      <c r="AO70" s="45"/>
      <c r="AP70" s="45"/>
      <c r="AQ70" s="46"/>
    </row>
    <row r="71" s="1" customFormat="1" ht="6.96" customHeight="1">
      <c r="B71" s="73"/>
      <c r="C71" s="74"/>
      <c r="D71" s="74"/>
      <c r="E71" s="74"/>
      <c r="F71" s="74"/>
      <c r="G71" s="74"/>
      <c r="H71" s="74"/>
      <c r="I71" s="74"/>
      <c r="J71" s="74"/>
      <c r="K71" s="74"/>
      <c r="L71" s="74"/>
      <c r="M71" s="74"/>
      <c r="N71" s="74"/>
      <c r="O71" s="74"/>
      <c r="P71" s="74"/>
      <c r="Q71" s="74"/>
      <c r="R71" s="74"/>
      <c r="S71" s="74"/>
      <c r="T71" s="74"/>
      <c r="U71" s="74"/>
      <c r="V71" s="74"/>
      <c r="W71" s="74"/>
      <c r="X71" s="74"/>
      <c r="Y71" s="74"/>
      <c r="Z71" s="74"/>
      <c r="AA71" s="74"/>
      <c r="AB71" s="74"/>
      <c r="AC71" s="74"/>
      <c r="AD71" s="74"/>
      <c r="AE71" s="74"/>
      <c r="AF71" s="74"/>
      <c r="AG71" s="74"/>
      <c r="AH71" s="74"/>
      <c r="AI71" s="74"/>
      <c r="AJ71" s="74"/>
      <c r="AK71" s="74"/>
      <c r="AL71" s="74"/>
      <c r="AM71" s="74"/>
      <c r="AN71" s="74"/>
      <c r="AO71" s="74"/>
      <c r="AP71" s="74"/>
      <c r="AQ71" s="75"/>
    </row>
    <row r="75" s="1" customFormat="1" ht="6.96" customHeight="1">
      <c r="B75" s="76"/>
      <c r="C75" s="77"/>
      <c r="D75" s="77"/>
      <c r="E75" s="77"/>
      <c r="F75" s="77"/>
      <c r="G75" s="77"/>
      <c r="H75" s="77"/>
      <c r="I75" s="77"/>
      <c r="J75" s="77"/>
      <c r="K75" s="77"/>
      <c r="L75" s="77"/>
      <c r="M75" s="77"/>
      <c r="N75" s="77"/>
      <c r="O75" s="77"/>
      <c r="P75" s="77"/>
      <c r="Q75" s="77"/>
      <c r="R75" s="77"/>
      <c r="S75" s="77"/>
      <c r="T75" s="77"/>
      <c r="U75" s="77"/>
      <c r="V75" s="77"/>
      <c r="W75" s="77"/>
      <c r="X75" s="77"/>
      <c r="Y75" s="77"/>
      <c r="Z75" s="77"/>
      <c r="AA75" s="77"/>
      <c r="AB75" s="77"/>
      <c r="AC75" s="77"/>
      <c r="AD75" s="77"/>
      <c r="AE75" s="77"/>
      <c r="AF75" s="77"/>
      <c r="AG75" s="77"/>
      <c r="AH75" s="77"/>
      <c r="AI75" s="77"/>
      <c r="AJ75" s="77"/>
      <c r="AK75" s="77"/>
      <c r="AL75" s="77"/>
      <c r="AM75" s="77"/>
      <c r="AN75" s="77"/>
      <c r="AO75" s="77"/>
      <c r="AP75" s="77"/>
      <c r="AQ75" s="78"/>
    </row>
    <row r="76" s="1" customFormat="1" ht="36.96" customHeight="1">
      <c r="B76" s="44"/>
      <c r="C76" s="25" t="s">
        <v>60</v>
      </c>
      <c r="D76" s="26"/>
      <c r="E76" s="26"/>
      <c r="F76" s="26"/>
      <c r="G76" s="26"/>
      <c r="H76" s="26"/>
      <c r="I76" s="26"/>
      <c r="J76" s="26"/>
      <c r="K76" s="26"/>
      <c r="L76" s="26"/>
      <c r="M76" s="26"/>
      <c r="N76" s="26"/>
      <c r="O76" s="26"/>
      <c r="P76" s="26"/>
      <c r="Q76" s="26"/>
      <c r="R76" s="2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  <c r="AF76" s="26"/>
      <c r="AG76" s="26"/>
      <c r="AH76" s="26"/>
      <c r="AI76" s="26"/>
      <c r="AJ76" s="26"/>
      <c r="AK76" s="26"/>
      <c r="AL76" s="26"/>
      <c r="AM76" s="26"/>
      <c r="AN76" s="26"/>
      <c r="AO76" s="26"/>
      <c r="AP76" s="26"/>
      <c r="AQ76" s="46"/>
    </row>
    <row r="77" s="3" customFormat="1" ht="14.4" customHeight="1">
      <c r="B77" s="79"/>
      <c r="C77" s="36" t="s">
        <v>14</v>
      </c>
      <c r="D77" s="80"/>
      <c r="E77" s="80"/>
      <c r="F77" s="80"/>
      <c r="G77" s="80"/>
      <c r="H77" s="80"/>
      <c r="I77" s="80"/>
      <c r="J77" s="80"/>
      <c r="K77" s="80"/>
      <c r="L77" s="80" t="str">
        <f>K5</f>
        <v>1801</v>
      </c>
      <c r="M77" s="80"/>
      <c r="N77" s="80"/>
      <c r="O77" s="80"/>
      <c r="P77" s="80"/>
      <c r="Q77" s="80"/>
      <c r="R77" s="80"/>
      <c r="S77" s="80"/>
      <c r="T77" s="80"/>
      <c r="U77" s="80"/>
      <c r="V77" s="80"/>
      <c r="W77" s="80"/>
      <c r="X77" s="80"/>
      <c r="Y77" s="80"/>
      <c r="Z77" s="80"/>
      <c r="AA77" s="80"/>
      <c r="AB77" s="80"/>
      <c r="AC77" s="80"/>
      <c r="AD77" s="80"/>
      <c r="AE77" s="80"/>
      <c r="AF77" s="80"/>
      <c r="AG77" s="80"/>
      <c r="AH77" s="80"/>
      <c r="AI77" s="80"/>
      <c r="AJ77" s="80"/>
      <c r="AK77" s="80"/>
      <c r="AL77" s="80"/>
      <c r="AM77" s="80"/>
      <c r="AN77" s="80"/>
      <c r="AO77" s="80"/>
      <c r="AP77" s="80"/>
      <c r="AQ77" s="81"/>
    </row>
    <row r="78" s="4" customFormat="1" ht="36.96" customHeight="1">
      <c r="B78" s="82"/>
      <c r="C78" s="83" t="s">
        <v>17</v>
      </c>
      <c r="D78" s="84"/>
      <c r="E78" s="84"/>
      <c r="F78" s="84"/>
      <c r="G78" s="84"/>
      <c r="H78" s="84"/>
      <c r="I78" s="84"/>
      <c r="J78" s="84"/>
      <c r="K78" s="84"/>
      <c r="L78" s="85" t="str">
        <f>K6</f>
        <v xml:space="preserve"> REKONŠTRUKCIA MESTSKEJ KNIŽNICE 1801- rampa</v>
      </c>
      <c r="M78" s="84"/>
      <c r="N78" s="84"/>
      <c r="O78" s="84"/>
      <c r="P78" s="84"/>
      <c r="Q78" s="84"/>
      <c r="R78" s="84"/>
      <c r="S78" s="84"/>
      <c r="T78" s="84"/>
      <c r="U78" s="84"/>
      <c r="V78" s="84"/>
      <c r="W78" s="84"/>
      <c r="X78" s="84"/>
      <c r="Y78" s="84"/>
      <c r="Z78" s="84"/>
      <c r="AA78" s="84"/>
      <c r="AB78" s="84"/>
      <c r="AC78" s="84"/>
      <c r="AD78" s="84"/>
      <c r="AE78" s="84"/>
      <c r="AF78" s="84"/>
      <c r="AG78" s="84"/>
      <c r="AH78" s="84"/>
      <c r="AI78" s="84"/>
      <c r="AJ78" s="84"/>
      <c r="AK78" s="84"/>
      <c r="AL78" s="84"/>
      <c r="AM78" s="84"/>
      <c r="AN78" s="84"/>
      <c r="AO78" s="84"/>
      <c r="AP78" s="84"/>
      <c r="AQ78" s="86"/>
    </row>
    <row r="79" s="1" customFormat="1" ht="6.96" customHeight="1">
      <c r="B79" s="44"/>
      <c r="C79" s="45"/>
      <c r="D79" s="45"/>
      <c r="E79" s="45"/>
      <c r="F79" s="45"/>
      <c r="G79" s="45"/>
      <c r="H79" s="45"/>
      <c r="I79" s="45"/>
      <c r="J79" s="45"/>
      <c r="K79" s="45"/>
      <c r="L79" s="45"/>
      <c r="M79" s="45"/>
      <c r="N79" s="45"/>
      <c r="O79" s="45"/>
      <c r="P79" s="45"/>
      <c r="Q79" s="45"/>
      <c r="R79" s="45"/>
      <c r="S79" s="45"/>
      <c r="T79" s="45"/>
      <c r="U79" s="45"/>
      <c r="V79" s="45"/>
      <c r="W79" s="45"/>
      <c r="X79" s="45"/>
      <c r="Y79" s="45"/>
      <c r="Z79" s="45"/>
      <c r="AA79" s="45"/>
      <c r="AB79" s="45"/>
      <c r="AC79" s="45"/>
      <c r="AD79" s="45"/>
      <c r="AE79" s="45"/>
      <c r="AF79" s="45"/>
      <c r="AG79" s="45"/>
      <c r="AH79" s="45"/>
      <c r="AI79" s="45"/>
      <c r="AJ79" s="45"/>
      <c r="AK79" s="45"/>
      <c r="AL79" s="45"/>
      <c r="AM79" s="45"/>
      <c r="AN79" s="45"/>
      <c r="AO79" s="45"/>
      <c r="AP79" s="45"/>
      <c r="AQ79" s="46"/>
    </row>
    <row r="80" s="1" customFormat="1">
      <c r="B80" s="44"/>
      <c r="C80" s="36" t="s">
        <v>22</v>
      </c>
      <c r="D80" s="45"/>
      <c r="E80" s="45"/>
      <c r="F80" s="45"/>
      <c r="G80" s="45"/>
      <c r="H80" s="45"/>
      <c r="I80" s="45"/>
      <c r="J80" s="45"/>
      <c r="K80" s="45"/>
      <c r="L80" s="87" t="str">
        <f>IF(K8="","",K8)</f>
        <v>Ul. SNP Žiar nad Hronom</v>
      </c>
      <c r="M80" s="45"/>
      <c r="N80" s="45"/>
      <c r="O80" s="45"/>
      <c r="P80" s="45"/>
      <c r="Q80" s="45"/>
      <c r="R80" s="45"/>
      <c r="S80" s="45"/>
      <c r="T80" s="45"/>
      <c r="U80" s="45"/>
      <c r="V80" s="45"/>
      <c r="W80" s="45"/>
      <c r="X80" s="45"/>
      <c r="Y80" s="45"/>
      <c r="Z80" s="45"/>
      <c r="AA80" s="45"/>
      <c r="AB80" s="45"/>
      <c r="AC80" s="45"/>
      <c r="AD80" s="45"/>
      <c r="AE80" s="45"/>
      <c r="AF80" s="45"/>
      <c r="AG80" s="45"/>
      <c r="AH80" s="45"/>
      <c r="AI80" s="36" t="s">
        <v>24</v>
      </c>
      <c r="AJ80" s="45"/>
      <c r="AK80" s="45"/>
      <c r="AL80" s="45"/>
      <c r="AM80" s="88" t="str">
        <f> IF(AN8= "","",AN8)</f>
        <v>14. 3. 2018</v>
      </c>
      <c r="AN80" s="45"/>
      <c r="AO80" s="45"/>
      <c r="AP80" s="45"/>
      <c r="AQ80" s="46"/>
    </row>
    <row r="81" s="1" customFormat="1" ht="6.96" customHeight="1">
      <c r="B81" s="44"/>
      <c r="C81" s="45"/>
      <c r="D81" s="45"/>
      <c r="E81" s="45"/>
      <c r="F81" s="45"/>
      <c r="G81" s="45"/>
      <c r="H81" s="45"/>
      <c r="I81" s="45"/>
      <c r="J81" s="45"/>
      <c r="K81" s="45"/>
      <c r="L81" s="45"/>
      <c r="M81" s="45"/>
      <c r="N81" s="45"/>
      <c r="O81" s="45"/>
      <c r="P81" s="45"/>
      <c r="Q81" s="45"/>
      <c r="R81" s="45"/>
      <c r="S81" s="45"/>
      <c r="T81" s="45"/>
      <c r="U81" s="45"/>
      <c r="V81" s="45"/>
      <c r="W81" s="45"/>
      <c r="X81" s="45"/>
      <c r="Y81" s="45"/>
      <c r="Z81" s="45"/>
      <c r="AA81" s="45"/>
      <c r="AB81" s="45"/>
      <c r="AC81" s="45"/>
      <c r="AD81" s="45"/>
      <c r="AE81" s="45"/>
      <c r="AF81" s="45"/>
      <c r="AG81" s="45"/>
      <c r="AH81" s="45"/>
      <c r="AI81" s="45"/>
      <c r="AJ81" s="45"/>
      <c r="AK81" s="45"/>
      <c r="AL81" s="45"/>
      <c r="AM81" s="45"/>
      <c r="AN81" s="45"/>
      <c r="AO81" s="45"/>
      <c r="AP81" s="45"/>
      <c r="AQ81" s="46"/>
    </row>
    <row r="82" s="1" customFormat="1">
      <c r="B82" s="44"/>
      <c r="C82" s="36" t="s">
        <v>26</v>
      </c>
      <c r="D82" s="45"/>
      <c r="E82" s="45"/>
      <c r="F82" s="45"/>
      <c r="G82" s="45"/>
      <c r="H82" s="45"/>
      <c r="I82" s="45"/>
      <c r="J82" s="45"/>
      <c r="K82" s="45"/>
      <c r="L82" s="80" t="str">
        <f>IF(E11= "","",E11)</f>
        <v>Mesto Žiar nad Hronom</v>
      </c>
      <c r="M82" s="45"/>
      <c r="N82" s="45"/>
      <c r="O82" s="45"/>
      <c r="P82" s="45"/>
      <c r="Q82" s="45"/>
      <c r="R82" s="45"/>
      <c r="S82" s="45"/>
      <c r="T82" s="45"/>
      <c r="U82" s="45"/>
      <c r="V82" s="45"/>
      <c r="W82" s="45"/>
      <c r="X82" s="45"/>
      <c r="Y82" s="45"/>
      <c r="Z82" s="45"/>
      <c r="AA82" s="45"/>
      <c r="AB82" s="45"/>
      <c r="AC82" s="45"/>
      <c r="AD82" s="45"/>
      <c r="AE82" s="45"/>
      <c r="AF82" s="45"/>
      <c r="AG82" s="45"/>
      <c r="AH82" s="45"/>
      <c r="AI82" s="36" t="s">
        <v>32</v>
      </c>
      <c r="AJ82" s="45"/>
      <c r="AK82" s="45"/>
      <c r="AL82" s="45"/>
      <c r="AM82" s="80" t="str">
        <f>IF(E17="","",E17)</f>
        <v xml:space="preserve">Architekti-DE  Šoltésovej 22,96501 Žiar nad Hronom</v>
      </c>
      <c r="AN82" s="80"/>
      <c r="AO82" s="80"/>
      <c r="AP82" s="80"/>
      <c r="AQ82" s="46"/>
      <c r="AS82" s="89" t="s">
        <v>61</v>
      </c>
      <c r="AT82" s="90"/>
      <c r="AU82" s="65"/>
      <c r="AV82" s="65"/>
      <c r="AW82" s="65"/>
      <c r="AX82" s="65"/>
      <c r="AY82" s="65"/>
      <c r="AZ82" s="65"/>
      <c r="BA82" s="65"/>
      <c r="BB82" s="65"/>
      <c r="BC82" s="65"/>
      <c r="BD82" s="66"/>
    </row>
    <row r="83" s="1" customFormat="1">
      <c r="B83" s="44"/>
      <c r="C83" s="36" t="s">
        <v>30</v>
      </c>
      <c r="D83" s="45"/>
      <c r="E83" s="45"/>
      <c r="F83" s="45"/>
      <c r="G83" s="45"/>
      <c r="H83" s="45"/>
      <c r="I83" s="45"/>
      <c r="J83" s="45"/>
      <c r="K83" s="45"/>
      <c r="L83" s="80" t="str">
        <f>IF(E14= "Vyplň údaj","",E14)</f>
        <v/>
      </c>
      <c r="M83" s="45"/>
      <c r="N83" s="45"/>
      <c r="O83" s="45"/>
      <c r="P83" s="45"/>
      <c r="Q83" s="45"/>
      <c r="R83" s="45"/>
      <c r="S83" s="45"/>
      <c r="T83" s="45"/>
      <c r="U83" s="45"/>
      <c r="V83" s="45"/>
      <c r="W83" s="45"/>
      <c r="X83" s="45"/>
      <c r="Y83" s="45"/>
      <c r="Z83" s="45"/>
      <c r="AA83" s="45"/>
      <c r="AB83" s="45"/>
      <c r="AC83" s="45"/>
      <c r="AD83" s="45"/>
      <c r="AE83" s="45"/>
      <c r="AF83" s="45"/>
      <c r="AG83" s="45"/>
      <c r="AH83" s="45"/>
      <c r="AI83" s="36" t="s">
        <v>38</v>
      </c>
      <c r="AJ83" s="45"/>
      <c r="AK83" s="45"/>
      <c r="AL83" s="45"/>
      <c r="AM83" s="80" t="str">
        <f>IF(E20="","",E20)</f>
        <v xml:space="preserve"> </v>
      </c>
      <c r="AN83" s="80"/>
      <c r="AO83" s="80"/>
      <c r="AP83" s="80"/>
      <c r="AQ83" s="46"/>
      <c r="AS83" s="91"/>
      <c r="AT83" s="52"/>
      <c r="AU83" s="45"/>
      <c r="AV83" s="45"/>
      <c r="AW83" s="45"/>
      <c r="AX83" s="45"/>
      <c r="AY83" s="45"/>
      <c r="AZ83" s="45"/>
      <c r="BA83" s="45"/>
      <c r="BB83" s="45"/>
      <c r="BC83" s="45"/>
      <c r="BD83" s="92"/>
    </row>
    <row r="84" s="1" customFormat="1" ht="10.8" customHeight="1">
      <c r="B84" s="44"/>
      <c r="C84" s="45"/>
      <c r="D84" s="45"/>
      <c r="E84" s="45"/>
      <c r="F84" s="45"/>
      <c r="G84" s="45"/>
      <c r="H84" s="45"/>
      <c r="I84" s="45"/>
      <c r="J84" s="45"/>
      <c r="K84" s="45"/>
      <c r="L84" s="45"/>
      <c r="M84" s="45"/>
      <c r="N84" s="45"/>
      <c r="O84" s="45"/>
      <c r="P84" s="45"/>
      <c r="Q84" s="45"/>
      <c r="R84" s="45"/>
      <c r="S84" s="45"/>
      <c r="T84" s="45"/>
      <c r="U84" s="45"/>
      <c r="V84" s="45"/>
      <c r="W84" s="45"/>
      <c r="X84" s="45"/>
      <c r="Y84" s="45"/>
      <c r="Z84" s="45"/>
      <c r="AA84" s="45"/>
      <c r="AB84" s="45"/>
      <c r="AC84" s="45"/>
      <c r="AD84" s="45"/>
      <c r="AE84" s="45"/>
      <c r="AF84" s="45"/>
      <c r="AG84" s="45"/>
      <c r="AH84" s="45"/>
      <c r="AI84" s="45"/>
      <c r="AJ84" s="45"/>
      <c r="AK84" s="45"/>
      <c r="AL84" s="45"/>
      <c r="AM84" s="45"/>
      <c r="AN84" s="45"/>
      <c r="AO84" s="45"/>
      <c r="AP84" s="45"/>
      <c r="AQ84" s="46"/>
      <c r="AS84" s="91"/>
      <c r="AT84" s="52"/>
      <c r="AU84" s="45"/>
      <c r="AV84" s="45"/>
      <c r="AW84" s="45"/>
      <c r="AX84" s="45"/>
      <c r="AY84" s="45"/>
      <c r="AZ84" s="45"/>
      <c r="BA84" s="45"/>
      <c r="BB84" s="45"/>
      <c r="BC84" s="45"/>
      <c r="BD84" s="92"/>
    </row>
    <row r="85" s="1" customFormat="1" ht="29.28" customHeight="1">
      <c r="B85" s="44"/>
      <c r="C85" s="93" t="s">
        <v>62</v>
      </c>
      <c r="D85" s="94"/>
      <c r="E85" s="94"/>
      <c r="F85" s="94"/>
      <c r="G85" s="94"/>
      <c r="H85" s="95"/>
      <c r="I85" s="96" t="s">
        <v>63</v>
      </c>
      <c r="J85" s="94"/>
      <c r="K85" s="94"/>
      <c r="L85" s="94"/>
      <c r="M85" s="94"/>
      <c r="N85" s="94"/>
      <c r="O85" s="94"/>
      <c r="P85" s="94"/>
      <c r="Q85" s="94"/>
      <c r="R85" s="94"/>
      <c r="S85" s="94"/>
      <c r="T85" s="94"/>
      <c r="U85" s="94"/>
      <c r="V85" s="94"/>
      <c r="W85" s="94"/>
      <c r="X85" s="94"/>
      <c r="Y85" s="94"/>
      <c r="Z85" s="94"/>
      <c r="AA85" s="94"/>
      <c r="AB85" s="94"/>
      <c r="AC85" s="94"/>
      <c r="AD85" s="94"/>
      <c r="AE85" s="94"/>
      <c r="AF85" s="94"/>
      <c r="AG85" s="96" t="s">
        <v>64</v>
      </c>
      <c r="AH85" s="94"/>
      <c r="AI85" s="94"/>
      <c r="AJ85" s="94"/>
      <c r="AK85" s="94"/>
      <c r="AL85" s="94"/>
      <c r="AM85" s="94"/>
      <c r="AN85" s="96" t="s">
        <v>65</v>
      </c>
      <c r="AO85" s="94"/>
      <c r="AP85" s="97"/>
      <c r="AQ85" s="46"/>
      <c r="AS85" s="98" t="s">
        <v>66</v>
      </c>
      <c r="AT85" s="99" t="s">
        <v>67</v>
      </c>
      <c r="AU85" s="99" t="s">
        <v>68</v>
      </c>
      <c r="AV85" s="99" t="s">
        <v>69</v>
      </c>
      <c r="AW85" s="99" t="s">
        <v>70</v>
      </c>
      <c r="AX85" s="99" t="s">
        <v>71</v>
      </c>
      <c r="AY85" s="99" t="s">
        <v>72</v>
      </c>
      <c r="AZ85" s="99" t="s">
        <v>73</v>
      </c>
      <c r="BA85" s="99" t="s">
        <v>74</v>
      </c>
      <c r="BB85" s="99" t="s">
        <v>75</v>
      </c>
      <c r="BC85" s="99" t="s">
        <v>76</v>
      </c>
      <c r="BD85" s="100" t="s">
        <v>77</v>
      </c>
    </row>
    <row r="86" s="1" customFormat="1" ht="10.8" customHeight="1">
      <c r="B86" s="44"/>
      <c r="C86" s="45"/>
      <c r="D86" s="45"/>
      <c r="E86" s="45"/>
      <c r="F86" s="45"/>
      <c r="G86" s="45"/>
      <c r="H86" s="45"/>
      <c r="I86" s="45"/>
      <c r="J86" s="45"/>
      <c r="K86" s="45"/>
      <c r="L86" s="45"/>
      <c r="M86" s="45"/>
      <c r="N86" s="45"/>
      <c r="O86" s="45"/>
      <c r="P86" s="45"/>
      <c r="Q86" s="45"/>
      <c r="R86" s="45"/>
      <c r="S86" s="45"/>
      <c r="T86" s="45"/>
      <c r="U86" s="45"/>
      <c r="V86" s="45"/>
      <c r="W86" s="45"/>
      <c r="X86" s="45"/>
      <c r="Y86" s="45"/>
      <c r="Z86" s="45"/>
      <c r="AA86" s="45"/>
      <c r="AB86" s="45"/>
      <c r="AC86" s="45"/>
      <c r="AD86" s="45"/>
      <c r="AE86" s="45"/>
      <c r="AF86" s="45"/>
      <c r="AG86" s="45"/>
      <c r="AH86" s="45"/>
      <c r="AI86" s="45"/>
      <c r="AJ86" s="45"/>
      <c r="AK86" s="45"/>
      <c r="AL86" s="45"/>
      <c r="AM86" s="45"/>
      <c r="AN86" s="45"/>
      <c r="AO86" s="45"/>
      <c r="AP86" s="45"/>
      <c r="AQ86" s="46"/>
      <c r="AS86" s="101"/>
      <c r="AT86" s="65"/>
      <c r="AU86" s="65"/>
      <c r="AV86" s="65"/>
      <c r="AW86" s="65"/>
      <c r="AX86" s="65"/>
      <c r="AY86" s="65"/>
      <c r="AZ86" s="65"/>
      <c r="BA86" s="65"/>
      <c r="BB86" s="65"/>
      <c r="BC86" s="65"/>
      <c r="BD86" s="66"/>
    </row>
    <row r="87" s="4" customFormat="1" ht="32.4" customHeight="1">
      <c r="B87" s="82"/>
      <c r="C87" s="102" t="s">
        <v>78</v>
      </c>
      <c r="D87" s="103"/>
      <c r="E87" s="103"/>
      <c r="F87" s="103"/>
      <c r="G87" s="103"/>
      <c r="H87" s="103"/>
      <c r="I87" s="103"/>
      <c r="J87" s="103"/>
      <c r="K87" s="103"/>
      <c r="L87" s="103"/>
      <c r="M87" s="103"/>
      <c r="N87" s="103"/>
      <c r="O87" s="103"/>
      <c r="P87" s="103"/>
      <c r="Q87" s="103"/>
      <c r="R87" s="103"/>
      <c r="S87" s="103"/>
      <c r="T87" s="103"/>
      <c r="U87" s="103"/>
      <c r="V87" s="103"/>
      <c r="W87" s="103"/>
      <c r="X87" s="103"/>
      <c r="Y87" s="103"/>
      <c r="Z87" s="103"/>
      <c r="AA87" s="103"/>
      <c r="AB87" s="103"/>
      <c r="AC87" s="103"/>
      <c r="AD87" s="103"/>
      <c r="AE87" s="103"/>
      <c r="AF87" s="103"/>
      <c r="AG87" s="104">
        <f>ROUND(AG88,2)</f>
        <v>0</v>
      </c>
      <c r="AH87" s="104"/>
      <c r="AI87" s="104"/>
      <c r="AJ87" s="104"/>
      <c r="AK87" s="104"/>
      <c r="AL87" s="104"/>
      <c r="AM87" s="104"/>
      <c r="AN87" s="105">
        <f>SUM(AG87,AT87)</f>
        <v>0</v>
      </c>
      <c r="AO87" s="105"/>
      <c r="AP87" s="105"/>
      <c r="AQ87" s="86"/>
      <c r="AS87" s="106">
        <f>ROUND(AS88,2)</f>
        <v>0</v>
      </c>
      <c r="AT87" s="107">
        <f>ROUND(SUM(AV87:AW87),2)</f>
        <v>0</v>
      </c>
      <c r="AU87" s="108">
        <f>ROUND(AU88,5)</f>
        <v>0</v>
      </c>
      <c r="AV87" s="107">
        <f>ROUND(AZ87*L31,2)</f>
        <v>0</v>
      </c>
      <c r="AW87" s="107">
        <f>ROUND(BA87*L32,2)</f>
        <v>0</v>
      </c>
      <c r="AX87" s="107">
        <f>ROUND(BB87*L31,2)</f>
        <v>0</v>
      </c>
      <c r="AY87" s="107">
        <f>ROUND(BC87*L32,2)</f>
        <v>0</v>
      </c>
      <c r="AZ87" s="107">
        <f>ROUND(AZ88,2)</f>
        <v>0</v>
      </c>
      <c r="BA87" s="107">
        <f>ROUND(BA88,2)</f>
        <v>0</v>
      </c>
      <c r="BB87" s="107">
        <f>ROUND(BB88,2)</f>
        <v>0</v>
      </c>
      <c r="BC87" s="107">
        <f>ROUND(BC88,2)</f>
        <v>0</v>
      </c>
      <c r="BD87" s="109">
        <f>ROUND(BD88,2)</f>
        <v>0</v>
      </c>
      <c r="BS87" s="110" t="s">
        <v>79</v>
      </c>
      <c r="BT87" s="110" t="s">
        <v>80</v>
      </c>
      <c r="BU87" s="111" t="s">
        <v>81</v>
      </c>
      <c r="BV87" s="110" t="s">
        <v>82</v>
      </c>
      <c r="BW87" s="110" t="s">
        <v>83</v>
      </c>
      <c r="BX87" s="110" t="s">
        <v>84</v>
      </c>
    </row>
    <row r="88" s="5" customFormat="1" ht="31.5" customHeight="1">
      <c r="A88" s="112" t="s">
        <v>85</v>
      </c>
      <c r="B88" s="113"/>
      <c r="C88" s="114"/>
      <c r="D88" s="115" t="s">
        <v>86</v>
      </c>
      <c r="E88" s="115"/>
      <c r="F88" s="115"/>
      <c r="G88" s="115"/>
      <c r="H88" s="115"/>
      <c r="I88" s="116"/>
      <c r="J88" s="115" t="s">
        <v>87</v>
      </c>
      <c r="K88" s="115"/>
      <c r="L88" s="115"/>
      <c r="M88" s="115"/>
      <c r="N88" s="115"/>
      <c r="O88" s="115"/>
      <c r="P88" s="115"/>
      <c r="Q88" s="115"/>
      <c r="R88" s="115"/>
      <c r="S88" s="115"/>
      <c r="T88" s="115"/>
      <c r="U88" s="115"/>
      <c r="V88" s="115"/>
      <c r="W88" s="115"/>
      <c r="X88" s="115"/>
      <c r="Y88" s="115"/>
      <c r="Z88" s="115"/>
      <c r="AA88" s="115"/>
      <c r="AB88" s="115"/>
      <c r="AC88" s="115"/>
      <c r="AD88" s="115"/>
      <c r="AE88" s="115"/>
      <c r="AF88" s="115"/>
      <c r="AG88" s="117">
        <f>'1801 - E1 -  REKONŠTRUKCI...'!M30</f>
        <v>0</v>
      </c>
      <c r="AH88" s="116"/>
      <c r="AI88" s="116"/>
      <c r="AJ88" s="116"/>
      <c r="AK88" s="116"/>
      <c r="AL88" s="116"/>
      <c r="AM88" s="116"/>
      <c r="AN88" s="117">
        <f>SUM(AG88,AT88)</f>
        <v>0</v>
      </c>
      <c r="AO88" s="116"/>
      <c r="AP88" s="116"/>
      <c r="AQ88" s="118"/>
      <c r="AS88" s="119">
        <f>'1801 - E1 -  REKONŠTRUKCI...'!M28</f>
        <v>0</v>
      </c>
      <c r="AT88" s="120">
        <f>ROUND(SUM(AV88:AW88),2)</f>
        <v>0</v>
      </c>
      <c r="AU88" s="121">
        <f>'1801 - E1 -  REKONŠTRUKCI...'!W130</f>
        <v>0</v>
      </c>
      <c r="AV88" s="120">
        <f>'1801 - E1 -  REKONŠTRUKCI...'!M32</f>
        <v>0</v>
      </c>
      <c r="AW88" s="120">
        <f>'1801 - E1 -  REKONŠTRUKCI...'!M33</f>
        <v>0</v>
      </c>
      <c r="AX88" s="120">
        <f>'1801 - E1 -  REKONŠTRUKCI...'!M34</f>
        <v>0</v>
      </c>
      <c r="AY88" s="120">
        <f>'1801 - E1 -  REKONŠTRUKCI...'!M35</f>
        <v>0</v>
      </c>
      <c r="AZ88" s="120">
        <f>'1801 - E1 -  REKONŠTRUKCI...'!H32</f>
        <v>0</v>
      </c>
      <c r="BA88" s="120">
        <f>'1801 - E1 -  REKONŠTRUKCI...'!H33</f>
        <v>0</v>
      </c>
      <c r="BB88" s="120">
        <f>'1801 - E1 -  REKONŠTRUKCI...'!H34</f>
        <v>0</v>
      </c>
      <c r="BC88" s="120">
        <f>'1801 - E1 -  REKONŠTRUKCI...'!H35</f>
        <v>0</v>
      </c>
      <c r="BD88" s="122">
        <f>'1801 - E1 -  REKONŠTRUKCI...'!H36</f>
        <v>0</v>
      </c>
      <c r="BT88" s="123" t="s">
        <v>88</v>
      </c>
      <c r="BV88" s="123" t="s">
        <v>82</v>
      </c>
      <c r="BW88" s="123" t="s">
        <v>89</v>
      </c>
      <c r="BX88" s="123" t="s">
        <v>83</v>
      </c>
    </row>
    <row r="89">
      <c r="B89" s="24"/>
      <c r="C89" s="29"/>
      <c r="D89" s="29"/>
      <c r="E89" s="29"/>
      <c r="F89" s="29"/>
      <c r="G89" s="29"/>
      <c r="H89" s="29"/>
      <c r="I89" s="29"/>
      <c r="J89" s="29"/>
      <c r="K89" s="29"/>
      <c r="L89" s="29"/>
      <c r="M89" s="29"/>
      <c r="N89" s="29"/>
      <c r="O89" s="29"/>
      <c r="P89" s="29"/>
      <c r="Q89" s="29"/>
      <c r="R89" s="2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  <c r="AF89" s="29"/>
      <c r="AG89" s="29"/>
      <c r="AH89" s="29"/>
      <c r="AI89" s="29"/>
      <c r="AJ89" s="29"/>
      <c r="AK89" s="29"/>
      <c r="AL89" s="29"/>
      <c r="AM89" s="29"/>
      <c r="AN89" s="29"/>
      <c r="AO89" s="29"/>
      <c r="AP89" s="29"/>
      <c r="AQ89" s="27"/>
    </row>
    <row r="90" s="1" customFormat="1" ht="30" customHeight="1">
      <c r="B90" s="44"/>
      <c r="C90" s="102" t="s">
        <v>90</v>
      </c>
      <c r="D90" s="45"/>
      <c r="E90" s="45"/>
      <c r="F90" s="45"/>
      <c r="G90" s="45"/>
      <c r="H90" s="45"/>
      <c r="I90" s="45"/>
      <c r="J90" s="45"/>
      <c r="K90" s="45"/>
      <c r="L90" s="45"/>
      <c r="M90" s="45"/>
      <c r="N90" s="45"/>
      <c r="O90" s="45"/>
      <c r="P90" s="45"/>
      <c r="Q90" s="45"/>
      <c r="R90" s="45"/>
      <c r="S90" s="45"/>
      <c r="T90" s="45"/>
      <c r="U90" s="45"/>
      <c r="V90" s="45"/>
      <c r="W90" s="45"/>
      <c r="X90" s="45"/>
      <c r="Y90" s="45"/>
      <c r="Z90" s="45"/>
      <c r="AA90" s="45"/>
      <c r="AB90" s="45"/>
      <c r="AC90" s="45"/>
      <c r="AD90" s="45"/>
      <c r="AE90" s="45"/>
      <c r="AF90" s="45"/>
      <c r="AG90" s="105">
        <f>ROUND(SUM(AG91:AG103),2)</f>
        <v>0</v>
      </c>
      <c r="AH90" s="105"/>
      <c r="AI90" s="105"/>
      <c r="AJ90" s="105"/>
      <c r="AK90" s="105"/>
      <c r="AL90" s="105"/>
      <c r="AM90" s="105"/>
      <c r="AN90" s="105">
        <f>ROUND(SUM(AN91:AN103),2)</f>
        <v>0</v>
      </c>
      <c r="AO90" s="105"/>
      <c r="AP90" s="105"/>
      <c r="AQ90" s="46"/>
      <c r="AS90" s="98" t="s">
        <v>91</v>
      </c>
      <c r="AT90" s="99" t="s">
        <v>92</v>
      </c>
      <c r="AU90" s="99" t="s">
        <v>44</v>
      </c>
      <c r="AV90" s="100" t="s">
        <v>67</v>
      </c>
    </row>
    <row r="91" s="1" customFormat="1" ht="19.92" customHeight="1">
      <c r="B91" s="44"/>
      <c r="C91" s="45"/>
      <c r="D91" s="124" t="s">
        <v>93</v>
      </c>
      <c r="E91" s="45"/>
      <c r="F91" s="45"/>
      <c r="G91" s="45"/>
      <c r="H91" s="45"/>
      <c r="I91" s="45"/>
      <c r="J91" s="45"/>
      <c r="K91" s="45"/>
      <c r="L91" s="45"/>
      <c r="M91" s="45"/>
      <c r="N91" s="45"/>
      <c r="O91" s="45"/>
      <c r="P91" s="45"/>
      <c r="Q91" s="45"/>
      <c r="R91" s="45"/>
      <c r="S91" s="45"/>
      <c r="T91" s="45"/>
      <c r="U91" s="45"/>
      <c r="V91" s="45"/>
      <c r="W91" s="45"/>
      <c r="X91" s="45"/>
      <c r="Y91" s="45"/>
      <c r="Z91" s="45"/>
      <c r="AA91" s="45"/>
      <c r="AB91" s="45"/>
      <c r="AC91" s="45"/>
      <c r="AD91" s="45"/>
      <c r="AE91" s="45"/>
      <c r="AF91" s="45"/>
      <c r="AG91" s="125">
        <f>ROUND(AG87*AS91,2)</f>
        <v>0</v>
      </c>
      <c r="AH91" s="126"/>
      <c r="AI91" s="126"/>
      <c r="AJ91" s="126"/>
      <c r="AK91" s="126"/>
      <c r="AL91" s="126"/>
      <c r="AM91" s="126"/>
      <c r="AN91" s="126">
        <f>ROUND(AG91+AV91,2)</f>
        <v>0</v>
      </c>
      <c r="AO91" s="126"/>
      <c r="AP91" s="126"/>
      <c r="AQ91" s="46"/>
      <c r="AS91" s="127">
        <v>0</v>
      </c>
      <c r="AT91" s="128" t="s">
        <v>94</v>
      </c>
      <c r="AU91" s="128" t="s">
        <v>45</v>
      </c>
      <c r="AV91" s="129">
        <f>ROUND(IF(AU91="základná",AG91*L31,IF(AU91="znížená",AG91*L32,0)),2)</f>
        <v>0</v>
      </c>
      <c r="BV91" s="20" t="s">
        <v>95</v>
      </c>
      <c r="BY91" s="130">
        <f>IF(AU91="základná",AV91,0)</f>
        <v>0</v>
      </c>
      <c r="BZ91" s="130">
        <f>IF(AU91="znížená",AV91,0)</f>
        <v>0</v>
      </c>
      <c r="CA91" s="130">
        <v>0</v>
      </c>
      <c r="CB91" s="130">
        <v>0</v>
      </c>
      <c r="CC91" s="130">
        <v>0</v>
      </c>
      <c r="CD91" s="130">
        <f>IF(AU91="základná",AG91,0)</f>
        <v>0</v>
      </c>
      <c r="CE91" s="130">
        <f>IF(AU91="znížená",AG91,0)</f>
        <v>0</v>
      </c>
      <c r="CF91" s="130">
        <f>IF(AU91="zákl. prenesená",AG91,0)</f>
        <v>0</v>
      </c>
      <c r="CG91" s="130">
        <f>IF(AU91="zníž. prenesená",AG91,0)</f>
        <v>0</v>
      </c>
      <c r="CH91" s="130">
        <f>IF(AU91="nulová",AG91,0)</f>
        <v>0</v>
      </c>
      <c r="CI91" s="20">
        <f>IF(AU91="základná",1,IF(AU91="znížená",2,IF(AU91="zákl. prenesená",4,IF(AU91="zníž. prenesená",5,3))))</f>
        <v>1</v>
      </c>
      <c r="CJ91" s="20">
        <f>IF(AT91="stavebná časť",1,IF(8891="investičná časť",2,3))</f>
        <v>1</v>
      </c>
      <c r="CK91" s="20" t="str">
        <f>IF(D91="Vyplň vlastné","","x")</f>
        <v>x</v>
      </c>
    </row>
    <row r="92" s="1" customFormat="1" ht="19.92" customHeight="1">
      <c r="B92" s="44"/>
      <c r="C92" s="45"/>
      <c r="D92" s="124" t="s">
        <v>96</v>
      </c>
      <c r="E92" s="45"/>
      <c r="F92" s="45"/>
      <c r="G92" s="45"/>
      <c r="H92" s="45"/>
      <c r="I92" s="45"/>
      <c r="J92" s="45"/>
      <c r="K92" s="45"/>
      <c r="L92" s="45"/>
      <c r="M92" s="45"/>
      <c r="N92" s="45"/>
      <c r="O92" s="45"/>
      <c r="P92" s="45"/>
      <c r="Q92" s="45"/>
      <c r="R92" s="45"/>
      <c r="S92" s="45"/>
      <c r="T92" s="45"/>
      <c r="U92" s="45"/>
      <c r="V92" s="45"/>
      <c r="W92" s="45"/>
      <c r="X92" s="45"/>
      <c r="Y92" s="45"/>
      <c r="Z92" s="45"/>
      <c r="AA92" s="45"/>
      <c r="AB92" s="45"/>
      <c r="AC92" s="45"/>
      <c r="AD92" s="45"/>
      <c r="AE92" s="45"/>
      <c r="AF92" s="45"/>
      <c r="AG92" s="125">
        <f>ROUND(AG87*AS92,2)</f>
        <v>0</v>
      </c>
      <c r="AH92" s="126"/>
      <c r="AI92" s="126"/>
      <c r="AJ92" s="126"/>
      <c r="AK92" s="126"/>
      <c r="AL92" s="126"/>
      <c r="AM92" s="126"/>
      <c r="AN92" s="126">
        <f>ROUND(AG92+AV92,2)</f>
        <v>0</v>
      </c>
      <c r="AO92" s="126"/>
      <c r="AP92" s="126"/>
      <c r="AQ92" s="46"/>
      <c r="AS92" s="131">
        <v>0</v>
      </c>
      <c r="AT92" s="132" t="s">
        <v>94</v>
      </c>
      <c r="AU92" s="132" t="s">
        <v>45</v>
      </c>
      <c r="AV92" s="133">
        <f>ROUND(IF(AU92="základná",AG92*L31,IF(AU92="znížená",AG92*L32,0)),2)</f>
        <v>0</v>
      </c>
      <c r="BV92" s="20" t="s">
        <v>95</v>
      </c>
      <c r="BY92" s="130">
        <f>IF(AU92="základná",AV92,0)</f>
        <v>0</v>
      </c>
      <c r="BZ92" s="130">
        <f>IF(AU92="znížená",AV92,0)</f>
        <v>0</v>
      </c>
      <c r="CA92" s="130">
        <v>0</v>
      </c>
      <c r="CB92" s="130">
        <v>0</v>
      </c>
      <c r="CC92" s="130">
        <v>0</v>
      </c>
      <c r="CD92" s="130">
        <f>IF(AU92="základná",AG92,0)</f>
        <v>0</v>
      </c>
      <c r="CE92" s="130">
        <f>IF(AU92="znížená",AG92,0)</f>
        <v>0</v>
      </c>
      <c r="CF92" s="130">
        <f>IF(AU92="zákl. prenesená",AG92,0)</f>
        <v>0</v>
      </c>
      <c r="CG92" s="130">
        <f>IF(AU92="zníž. prenesená",AG92,0)</f>
        <v>0</v>
      </c>
      <c r="CH92" s="130">
        <f>IF(AU92="nulová",AG92,0)</f>
        <v>0</v>
      </c>
      <c r="CI92" s="20">
        <f>IF(AU92="základná",1,IF(AU92="znížená",2,IF(AU92="zákl. prenesená",4,IF(AU92="zníž. prenesená",5,3))))</f>
        <v>1</v>
      </c>
      <c r="CJ92" s="20">
        <f>IF(AT92="stavebná časť",1,IF(8892="investičná časť",2,3))</f>
        <v>1</v>
      </c>
      <c r="CK92" s="20" t="str">
        <f>IF(D92="Vyplň vlastné","","x")</f>
        <v>x</v>
      </c>
    </row>
    <row r="93" s="1" customFormat="1" ht="19.92" customHeight="1">
      <c r="B93" s="44"/>
      <c r="C93" s="45"/>
      <c r="D93" s="124" t="s">
        <v>97</v>
      </c>
      <c r="E93" s="45"/>
      <c r="F93" s="45"/>
      <c r="G93" s="45"/>
      <c r="H93" s="45"/>
      <c r="I93" s="45"/>
      <c r="J93" s="45"/>
      <c r="K93" s="45"/>
      <c r="L93" s="45"/>
      <c r="M93" s="45"/>
      <c r="N93" s="45"/>
      <c r="O93" s="45"/>
      <c r="P93" s="45"/>
      <c r="Q93" s="45"/>
      <c r="R93" s="45"/>
      <c r="S93" s="45"/>
      <c r="T93" s="45"/>
      <c r="U93" s="45"/>
      <c r="V93" s="45"/>
      <c r="W93" s="45"/>
      <c r="X93" s="45"/>
      <c r="Y93" s="45"/>
      <c r="Z93" s="45"/>
      <c r="AA93" s="45"/>
      <c r="AB93" s="45"/>
      <c r="AC93" s="45"/>
      <c r="AD93" s="45"/>
      <c r="AE93" s="45"/>
      <c r="AF93" s="45"/>
      <c r="AG93" s="125">
        <f>ROUND(AG87*AS93,2)</f>
        <v>0</v>
      </c>
      <c r="AH93" s="126"/>
      <c r="AI93" s="126"/>
      <c r="AJ93" s="126"/>
      <c r="AK93" s="126"/>
      <c r="AL93" s="126"/>
      <c r="AM93" s="126"/>
      <c r="AN93" s="126">
        <f>ROUND(AG93+AV93,2)</f>
        <v>0</v>
      </c>
      <c r="AO93" s="126"/>
      <c r="AP93" s="126"/>
      <c r="AQ93" s="46"/>
      <c r="AS93" s="131">
        <v>0</v>
      </c>
      <c r="AT93" s="132" t="s">
        <v>94</v>
      </c>
      <c r="AU93" s="132" t="s">
        <v>45</v>
      </c>
      <c r="AV93" s="133">
        <f>ROUND(IF(AU93="základná",AG93*L31,IF(AU93="znížená",AG93*L32,0)),2)</f>
        <v>0</v>
      </c>
      <c r="BV93" s="20" t="s">
        <v>95</v>
      </c>
      <c r="BY93" s="130">
        <f>IF(AU93="základná",AV93,0)</f>
        <v>0</v>
      </c>
      <c r="BZ93" s="130">
        <f>IF(AU93="znížená",AV93,0)</f>
        <v>0</v>
      </c>
      <c r="CA93" s="130">
        <v>0</v>
      </c>
      <c r="CB93" s="130">
        <v>0</v>
      </c>
      <c r="CC93" s="130">
        <v>0</v>
      </c>
      <c r="CD93" s="130">
        <f>IF(AU93="základná",AG93,0)</f>
        <v>0</v>
      </c>
      <c r="CE93" s="130">
        <f>IF(AU93="znížená",AG93,0)</f>
        <v>0</v>
      </c>
      <c r="CF93" s="130">
        <f>IF(AU93="zákl. prenesená",AG93,0)</f>
        <v>0</v>
      </c>
      <c r="CG93" s="130">
        <f>IF(AU93="zníž. prenesená",AG93,0)</f>
        <v>0</v>
      </c>
      <c r="CH93" s="130">
        <f>IF(AU93="nulová",AG93,0)</f>
        <v>0</v>
      </c>
      <c r="CI93" s="20">
        <f>IF(AU93="základná",1,IF(AU93="znížená",2,IF(AU93="zákl. prenesená",4,IF(AU93="zníž. prenesená",5,3))))</f>
        <v>1</v>
      </c>
      <c r="CJ93" s="20">
        <f>IF(AT93="stavebná časť",1,IF(8893="investičná časť",2,3))</f>
        <v>1</v>
      </c>
      <c r="CK93" s="20" t="str">
        <f>IF(D93="Vyplň vlastné","","x")</f>
        <v>x</v>
      </c>
    </row>
    <row r="94" s="1" customFormat="1" ht="19.92" customHeight="1">
      <c r="B94" s="44"/>
      <c r="C94" s="45"/>
      <c r="D94" s="124" t="s">
        <v>98</v>
      </c>
      <c r="E94" s="45"/>
      <c r="F94" s="45"/>
      <c r="G94" s="45"/>
      <c r="H94" s="45"/>
      <c r="I94" s="45"/>
      <c r="J94" s="45"/>
      <c r="K94" s="45"/>
      <c r="L94" s="45"/>
      <c r="M94" s="45"/>
      <c r="N94" s="45"/>
      <c r="O94" s="45"/>
      <c r="P94" s="45"/>
      <c r="Q94" s="45"/>
      <c r="R94" s="45"/>
      <c r="S94" s="45"/>
      <c r="T94" s="45"/>
      <c r="U94" s="45"/>
      <c r="V94" s="45"/>
      <c r="W94" s="45"/>
      <c r="X94" s="45"/>
      <c r="Y94" s="45"/>
      <c r="Z94" s="45"/>
      <c r="AA94" s="45"/>
      <c r="AB94" s="45"/>
      <c r="AC94" s="45"/>
      <c r="AD94" s="45"/>
      <c r="AE94" s="45"/>
      <c r="AF94" s="45"/>
      <c r="AG94" s="125">
        <f>ROUND(AG87*AS94,2)</f>
        <v>0</v>
      </c>
      <c r="AH94" s="126"/>
      <c r="AI94" s="126"/>
      <c r="AJ94" s="126"/>
      <c r="AK94" s="126"/>
      <c r="AL94" s="126"/>
      <c r="AM94" s="126"/>
      <c r="AN94" s="126">
        <f>ROUND(AG94+AV94,2)</f>
        <v>0</v>
      </c>
      <c r="AO94" s="126"/>
      <c r="AP94" s="126"/>
      <c r="AQ94" s="46"/>
      <c r="AS94" s="131">
        <v>0</v>
      </c>
      <c r="AT94" s="132" t="s">
        <v>94</v>
      </c>
      <c r="AU94" s="132" t="s">
        <v>45</v>
      </c>
      <c r="AV94" s="133">
        <f>ROUND(IF(AU94="základná",AG94*L31,IF(AU94="znížená",AG94*L32,0)),2)</f>
        <v>0</v>
      </c>
      <c r="BV94" s="20" t="s">
        <v>95</v>
      </c>
      <c r="BY94" s="130">
        <f>IF(AU94="základná",AV94,0)</f>
        <v>0</v>
      </c>
      <c r="BZ94" s="130">
        <f>IF(AU94="znížená",AV94,0)</f>
        <v>0</v>
      </c>
      <c r="CA94" s="130">
        <v>0</v>
      </c>
      <c r="CB94" s="130">
        <v>0</v>
      </c>
      <c r="CC94" s="130">
        <v>0</v>
      </c>
      <c r="CD94" s="130">
        <f>IF(AU94="základná",AG94,0)</f>
        <v>0</v>
      </c>
      <c r="CE94" s="130">
        <f>IF(AU94="znížená",AG94,0)</f>
        <v>0</v>
      </c>
      <c r="CF94" s="130">
        <f>IF(AU94="zákl. prenesená",AG94,0)</f>
        <v>0</v>
      </c>
      <c r="CG94" s="130">
        <f>IF(AU94="zníž. prenesená",AG94,0)</f>
        <v>0</v>
      </c>
      <c r="CH94" s="130">
        <f>IF(AU94="nulová",AG94,0)</f>
        <v>0</v>
      </c>
      <c r="CI94" s="20">
        <f>IF(AU94="základná",1,IF(AU94="znížená",2,IF(AU94="zákl. prenesená",4,IF(AU94="zníž. prenesená",5,3))))</f>
        <v>1</v>
      </c>
      <c r="CJ94" s="20">
        <f>IF(AT94="stavebná časť",1,IF(8894="investičná časť",2,3))</f>
        <v>1</v>
      </c>
      <c r="CK94" s="20" t="str">
        <f>IF(D94="Vyplň vlastné","","x")</f>
        <v>x</v>
      </c>
    </row>
    <row r="95" s="1" customFormat="1" ht="19.92" customHeight="1">
      <c r="B95" s="44"/>
      <c r="C95" s="45"/>
      <c r="D95" s="124" t="s">
        <v>99</v>
      </c>
      <c r="E95" s="45"/>
      <c r="F95" s="45"/>
      <c r="G95" s="45"/>
      <c r="H95" s="45"/>
      <c r="I95" s="45"/>
      <c r="J95" s="45"/>
      <c r="K95" s="45"/>
      <c r="L95" s="45"/>
      <c r="M95" s="45"/>
      <c r="N95" s="45"/>
      <c r="O95" s="45"/>
      <c r="P95" s="45"/>
      <c r="Q95" s="45"/>
      <c r="R95" s="45"/>
      <c r="S95" s="45"/>
      <c r="T95" s="45"/>
      <c r="U95" s="45"/>
      <c r="V95" s="45"/>
      <c r="W95" s="45"/>
      <c r="X95" s="45"/>
      <c r="Y95" s="45"/>
      <c r="Z95" s="45"/>
      <c r="AA95" s="45"/>
      <c r="AB95" s="45"/>
      <c r="AC95" s="45"/>
      <c r="AD95" s="45"/>
      <c r="AE95" s="45"/>
      <c r="AF95" s="45"/>
      <c r="AG95" s="125">
        <f>ROUND(AG87*AS95,2)</f>
        <v>0</v>
      </c>
      <c r="AH95" s="126"/>
      <c r="AI95" s="126"/>
      <c r="AJ95" s="126"/>
      <c r="AK95" s="126"/>
      <c r="AL95" s="126"/>
      <c r="AM95" s="126"/>
      <c r="AN95" s="126">
        <f>ROUND(AG95+AV95,2)</f>
        <v>0</v>
      </c>
      <c r="AO95" s="126"/>
      <c r="AP95" s="126"/>
      <c r="AQ95" s="46"/>
      <c r="AS95" s="131">
        <v>0</v>
      </c>
      <c r="AT95" s="132" t="s">
        <v>94</v>
      </c>
      <c r="AU95" s="132" t="s">
        <v>45</v>
      </c>
      <c r="AV95" s="133">
        <f>ROUND(IF(AU95="základná",AG95*L31,IF(AU95="znížená",AG95*L32,0)),2)</f>
        <v>0</v>
      </c>
      <c r="BV95" s="20" t="s">
        <v>95</v>
      </c>
      <c r="BY95" s="130">
        <f>IF(AU95="základná",AV95,0)</f>
        <v>0</v>
      </c>
      <c r="BZ95" s="130">
        <f>IF(AU95="znížená",AV95,0)</f>
        <v>0</v>
      </c>
      <c r="CA95" s="130">
        <v>0</v>
      </c>
      <c r="CB95" s="130">
        <v>0</v>
      </c>
      <c r="CC95" s="130">
        <v>0</v>
      </c>
      <c r="CD95" s="130">
        <f>IF(AU95="základná",AG95,0)</f>
        <v>0</v>
      </c>
      <c r="CE95" s="130">
        <f>IF(AU95="znížená",AG95,0)</f>
        <v>0</v>
      </c>
      <c r="CF95" s="130">
        <f>IF(AU95="zákl. prenesená",AG95,0)</f>
        <v>0</v>
      </c>
      <c r="CG95" s="130">
        <f>IF(AU95="zníž. prenesená",AG95,0)</f>
        <v>0</v>
      </c>
      <c r="CH95" s="130">
        <f>IF(AU95="nulová",AG95,0)</f>
        <v>0</v>
      </c>
      <c r="CI95" s="20">
        <f>IF(AU95="základná",1,IF(AU95="znížená",2,IF(AU95="zákl. prenesená",4,IF(AU95="zníž. prenesená",5,3))))</f>
        <v>1</v>
      </c>
      <c r="CJ95" s="20">
        <f>IF(AT95="stavebná časť",1,IF(8895="investičná časť",2,3))</f>
        <v>1</v>
      </c>
      <c r="CK95" s="20" t="str">
        <f>IF(D95="Vyplň vlastné","","x")</f>
        <v>x</v>
      </c>
    </row>
    <row r="96" s="1" customFormat="1" ht="19.92" customHeight="1">
      <c r="B96" s="44"/>
      <c r="C96" s="45"/>
      <c r="D96" s="124" t="s">
        <v>100</v>
      </c>
      <c r="E96" s="45"/>
      <c r="F96" s="45"/>
      <c r="G96" s="45"/>
      <c r="H96" s="45"/>
      <c r="I96" s="45"/>
      <c r="J96" s="45"/>
      <c r="K96" s="45"/>
      <c r="L96" s="45"/>
      <c r="M96" s="45"/>
      <c r="N96" s="45"/>
      <c r="O96" s="45"/>
      <c r="P96" s="45"/>
      <c r="Q96" s="45"/>
      <c r="R96" s="45"/>
      <c r="S96" s="45"/>
      <c r="T96" s="45"/>
      <c r="U96" s="45"/>
      <c r="V96" s="45"/>
      <c r="W96" s="45"/>
      <c r="X96" s="45"/>
      <c r="Y96" s="45"/>
      <c r="Z96" s="45"/>
      <c r="AA96" s="45"/>
      <c r="AB96" s="45"/>
      <c r="AC96" s="45"/>
      <c r="AD96" s="45"/>
      <c r="AE96" s="45"/>
      <c r="AF96" s="45"/>
      <c r="AG96" s="125">
        <f>ROUND(AG87*AS96,2)</f>
        <v>0</v>
      </c>
      <c r="AH96" s="126"/>
      <c r="AI96" s="126"/>
      <c r="AJ96" s="126"/>
      <c r="AK96" s="126"/>
      <c r="AL96" s="126"/>
      <c r="AM96" s="126"/>
      <c r="AN96" s="126">
        <f>ROUND(AG96+AV96,2)</f>
        <v>0</v>
      </c>
      <c r="AO96" s="126"/>
      <c r="AP96" s="126"/>
      <c r="AQ96" s="46"/>
      <c r="AS96" s="131">
        <v>0</v>
      </c>
      <c r="AT96" s="132" t="s">
        <v>94</v>
      </c>
      <c r="AU96" s="132" t="s">
        <v>45</v>
      </c>
      <c r="AV96" s="133">
        <f>ROUND(IF(AU96="základná",AG96*L31,IF(AU96="znížená",AG96*L32,0)),2)</f>
        <v>0</v>
      </c>
      <c r="BV96" s="20" t="s">
        <v>95</v>
      </c>
      <c r="BY96" s="130">
        <f>IF(AU96="základná",AV96,0)</f>
        <v>0</v>
      </c>
      <c r="BZ96" s="130">
        <f>IF(AU96="znížená",AV96,0)</f>
        <v>0</v>
      </c>
      <c r="CA96" s="130">
        <v>0</v>
      </c>
      <c r="CB96" s="130">
        <v>0</v>
      </c>
      <c r="CC96" s="130">
        <v>0</v>
      </c>
      <c r="CD96" s="130">
        <f>IF(AU96="základná",AG96,0)</f>
        <v>0</v>
      </c>
      <c r="CE96" s="130">
        <f>IF(AU96="znížená",AG96,0)</f>
        <v>0</v>
      </c>
      <c r="CF96" s="130">
        <f>IF(AU96="zákl. prenesená",AG96,0)</f>
        <v>0</v>
      </c>
      <c r="CG96" s="130">
        <f>IF(AU96="zníž. prenesená",AG96,0)</f>
        <v>0</v>
      </c>
      <c r="CH96" s="130">
        <f>IF(AU96="nulová",AG96,0)</f>
        <v>0</v>
      </c>
      <c r="CI96" s="20">
        <f>IF(AU96="základná",1,IF(AU96="znížená",2,IF(AU96="zákl. prenesená",4,IF(AU96="zníž. prenesená",5,3))))</f>
        <v>1</v>
      </c>
      <c r="CJ96" s="20">
        <f>IF(AT96="stavebná časť",1,IF(8896="investičná časť",2,3))</f>
        <v>1</v>
      </c>
      <c r="CK96" s="20" t="str">
        <f>IF(D96="Vyplň vlastné","","x")</f>
        <v>x</v>
      </c>
    </row>
    <row r="97" s="1" customFormat="1" ht="19.92" customHeight="1">
      <c r="B97" s="44"/>
      <c r="C97" s="45"/>
      <c r="D97" s="124" t="s">
        <v>101</v>
      </c>
      <c r="E97" s="45"/>
      <c r="F97" s="45"/>
      <c r="G97" s="45"/>
      <c r="H97" s="45"/>
      <c r="I97" s="45"/>
      <c r="J97" s="45"/>
      <c r="K97" s="45"/>
      <c r="L97" s="45"/>
      <c r="M97" s="45"/>
      <c r="N97" s="45"/>
      <c r="O97" s="45"/>
      <c r="P97" s="45"/>
      <c r="Q97" s="45"/>
      <c r="R97" s="45"/>
      <c r="S97" s="45"/>
      <c r="T97" s="45"/>
      <c r="U97" s="45"/>
      <c r="V97" s="45"/>
      <c r="W97" s="45"/>
      <c r="X97" s="45"/>
      <c r="Y97" s="45"/>
      <c r="Z97" s="45"/>
      <c r="AA97" s="45"/>
      <c r="AB97" s="45"/>
      <c r="AC97" s="45"/>
      <c r="AD97" s="45"/>
      <c r="AE97" s="45"/>
      <c r="AF97" s="45"/>
      <c r="AG97" s="125">
        <f>ROUND(AG87*AS97,2)</f>
        <v>0</v>
      </c>
      <c r="AH97" s="126"/>
      <c r="AI97" s="126"/>
      <c r="AJ97" s="126"/>
      <c r="AK97" s="126"/>
      <c r="AL97" s="126"/>
      <c r="AM97" s="126"/>
      <c r="AN97" s="126">
        <f>ROUND(AG97+AV97,2)</f>
        <v>0</v>
      </c>
      <c r="AO97" s="126"/>
      <c r="AP97" s="126"/>
      <c r="AQ97" s="46"/>
      <c r="AS97" s="131">
        <v>0</v>
      </c>
      <c r="AT97" s="132" t="s">
        <v>94</v>
      </c>
      <c r="AU97" s="132" t="s">
        <v>45</v>
      </c>
      <c r="AV97" s="133">
        <f>ROUND(IF(AU97="základná",AG97*L31,IF(AU97="znížená",AG97*L32,0)),2)</f>
        <v>0</v>
      </c>
      <c r="BV97" s="20" t="s">
        <v>95</v>
      </c>
      <c r="BY97" s="130">
        <f>IF(AU97="základná",AV97,0)</f>
        <v>0</v>
      </c>
      <c r="BZ97" s="130">
        <f>IF(AU97="znížená",AV97,0)</f>
        <v>0</v>
      </c>
      <c r="CA97" s="130">
        <v>0</v>
      </c>
      <c r="CB97" s="130">
        <v>0</v>
      </c>
      <c r="CC97" s="130">
        <v>0</v>
      </c>
      <c r="CD97" s="130">
        <f>IF(AU97="základná",AG97,0)</f>
        <v>0</v>
      </c>
      <c r="CE97" s="130">
        <f>IF(AU97="znížená",AG97,0)</f>
        <v>0</v>
      </c>
      <c r="CF97" s="130">
        <f>IF(AU97="zákl. prenesená",AG97,0)</f>
        <v>0</v>
      </c>
      <c r="CG97" s="130">
        <f>IF(AU97="zníž. prenesená",AG97,0)</f>
        <v>0</v>
      </c>
      <c r="CH97" s="130">
        <f>IF(AU97="nulová",AG97,0)</f>
        <v>0</v>
      </c>
      <c r="CI97" s="20">
        <f>IF(AU97="základná",1,IF(AU97="znížená",2,IF(AU97="zákl. prenesená",4,IF(AU97="zníž. prenesená",5,3))))</f>
        <v>1</v>
      </c>
      <c r="CJ97" s="20">
        <f>IF(AT97="stavebná časť",1,IF(8897="investičná časť",2,3))</f>
        <v>1</v>
      </c>
      <c r="CK97" s="20" t="str">
        <f>IF(D97="Vyplň vlastné","","x")</f>
        <v>x</v>
      </c>
    </row>
    <row r="98" s="1" customFormat="1" ht="19.92" customHeight="1">
      <c r="B98" s="44"/>
      <c r="C98" s="45"/>
      <c r="D98" s="124" t="s">
        <v>102</v>
      </c>
      <c r="E98" s="45"/>
      <c r="F98" s="45"/>
      <c r="G98" s="45"/>
      <c r="H98" s="45"/>
      <c r="I98" s="45"/>
      <c r="J98" s="45"/>
      <c r="K98" s="45"/>
      <c r="L98" s="45"/>
      <c r="M98" s="45"/>
      <c r="N98" s="45"/>
      <c r="O98" s="45"/>
      <c r="P98" s="45"/>
      <c r="Q98" s="45"/>
      <c r="R98" s="45"/>
      <c r="S98" s="45"/>
      <c r="T98" s="45"/>
      <c r="U98" s="45"/>
      <c r="V98" s="45"/>
      <c r="W98" s="45"/>
      <c r="X98" s="45"/>
      <c r="Y98" s="45"/>
      <c r="Z98" s="45"/>
      <c r="AA98" s="45"/>
      <c r="AB98" s="45"/>
      <c r="AC98" s="45"/>
      <c r="AD98" s="45"/>
      <c r="AE98" s="45"/>
      <c r="AF98" s="45"/>
      <c r="AG98" s="125">
        <f>ROUND(AG87*AS98,2)</f>
        <v>0</v>
      </c>
      <c r="AH98" s="126"/>
      <c r="AI98" s="126"/>
      <c r="AJ98" s="126"/>
      <c r="AK98" s="126"/>
      <c r="AL98" s="126"/>
      <c r="AM98" s="126"/>
      <c r="AN98" s="126">
        <f>ROUND(AG98+AV98,2)</f>
        <v>0</v>
      </c>
      <c r="AO98" s="126"/>
      <c r="AP98" s="126"/>
      <c r="AQ98" s="46"/>
      <c r="AS98" s="131">
        <v>0</v>
      </c>
      <c r="AT98" s="132" t="s">
        <v>94</v>
      </c>
      <c r="AU98" s="132" t="s">
        <v>45</v>
      </c>
      <c r="AV98" s="133">
        <f>ROUND(IF(AU98="základná",AG98*L31,IF(AU98="znížená",AG98*L32,0)),2)</f>
        <v>0</v>
      </c>
      <c r="BV98" s="20" t="s">
        <v>95</v>
      </c>
      <c r="BY98" s="130">
        <f>IF(AU98="základná",AV98,0)</f>
        <v>0</v>
      </c>
      <c r="BZ98" s="130">
        <f>IF(AU98="znížená",AV98,0)</f>
        <v>0</v>
      </c>
      <c r="CA98" s="130">
        <v>0</v>
      </c>
      <c r="CB98" s="130">
        <v>0</v>
      </c>
      <c r="CC98" s="130">
        <v>0</v>
      </c>
      <c r="CD98" s="130">
        <f>IF(AU98="základná",AG98,0)</f>
        <v>0</v>
      </c>
      <c r="CE98" s="130">
        <f>IF(AU98="znížená",AG98,0)</f>
        <v>0</v>
      </c>
      <c r="CF98" s="130">
        <f>IF(AU98="zákl. prenesená",AG98,0)</f>
        <v>0</v>
      </c>
      <c r="CG98" s="130">
        <f>IF(AU98="zníž. prenesená",AG98,0)</f>
        <v>0</v>
      </c>
      <c r="CH98" s="130">
        <f>IF(AU98="nulová",AG98,0)</f>
        <v>0</v>
      </c>
      <c r="CI98" s="20">
        <f>IF(AU98="základná",1,IF(AU98="znížená",2,IF(AU98="zákl. prenesená",4,IF(AU98="zníž. prenesená",5,3))))</f>
        <v>1</v>
      </c>
      <c r="CJ98" s="20">
        <f>IF(AT98="stavebná časť",1,IF(8898="investičná časť",2,3))</f>
        <v>1</v>
      </c>
      <c r="CK98" s="20" t="str">
        <f>IF(D98="Vyplň vlastné","","x")</f>
        <v>x</v>
      </c>
    </row>
    <row r="99" s="1" customFormat="1" ht="19.92" customHeight="1">
      <c r="B99" s="44"/>
      <c r="C99" s="45"/>
      <c r="D99" s="124" t="s">
        <v>103</v>
      </c>
      <c r="E99" s="45"/>
      <c r="F99" s="45"/>
      <c r="G99" s="45"/>
      <c r="H99" s="45"/>
      <c r="I99" s="45"/>
      <c r="J99" s="45"/>
      <c r="K99" s="45"/>
      <c r="L99" s="45"/>
      <c r="M99" s="45"/>
      <c r="N99" s="45"/>
      <c r="O99" s="45"/>
      <c r="P99" s="45"/>
      <c r="Q99" s="45"/>
      <c r="R99" s="45"/>
      <c r="S99" s="45"/>
      <c r="T99" s="45"/>
      <c r="U99" s="45"/>
      <c r="V99" s="45"/>
      <c r="W99" s="45"/>
      <c r="X99" s="45"/>
      <c r="Y99" s="45"/>
      <c r="Z99" s="45"/>
      <c r="AA99" s="45"/>
      <c r="AB99" s="45"/>
      <c r="AC99" s="45"/>
      <c r="AD99" s="45"/>
      <c r="AE99" s="45"/>
      <c r="AF99" s="45"/>
      <c r="AG99" s="125">
        <f>ROUND(AG87*AS99,2)</f>
        <v>0</v>
      </c>
      <c r="AH99" s="126"/>
      <c r="AI99" s="126"/>
      <c r="AJ99" s="126"/>
      <c r="AK99" s="126"/>
      <c r="AL99" s="126"/>
      <c r="AM99" s="126"/>
      <c r="AN99" s="126">
        <f>ROUND(AG99+AV99,2)</f>
        <v>0</v>
      </c>
      <c r="AO99" s="126"/>
      <c r="AP99" s="126"/>
      <c r="AQ99" s="46"/>
      <c r="AS99" s="131">
        <v>0</v>
      </c>
      <c r="AT99" s="132" t="s">
        <v>94</v>
      </c>
      <c r="AU99" s="132" t="s">
        <v>45</v>
      </c>
      <c r="AV99" s="133">
        <f>ROUND(IF(AU99="základná",AG99*L31,IF(AU99="znížená",AG99*L32,0)),2)</f>
        <v>0</v>
      </c>
      <c r="BV99" s="20" t="s">
        <v>95</v>
      </c>
      <c r="BY99" s="130">
        <f>IF(AU99="základná",AV99,0)</f>
        <v>0</v>
      </c>
      <c r="BZ99" s="130">
        <f>IF(AU99="znížená",AV99,0)</f>
        <v>0</v>
      </c>
      <c r="CA99" s="130">
        <v>0</v>
      </c>
      <c r="CB99" s="130">
        <v>0</v>
      </c>
      <c r="CC99" s="130">
        <v>0</v>
      </c>
      <c r="CD99" s="130">
        <f>IF(AU99="základná",AG99,0)</f>
        <v>0</v>
      </c>
      <c r="CE99" s="130">
        <f>IF(AU99="znížená",AG99,0)</f>
        <v>0</v>
      </c>
      <c r="CF99" s="130">
        <f>IF(AU99="zákl. prenesená",AG99,0)</f>
        <v>0</v>
      </c>
      <c r="CG99" s="130">
        <f>IF(AU99="zníž. prenesená",AG99,0)</f>
        <v>0</v>
      </c>
      <c r="CH99" s="130">
        <f>IF(AU99="nulová",AG99,0)</f>
        <v>0</v>
      </c>
      <c r="CI99" s="20">
        <f>IF(AU99="základná",1,IF(AU99="znížená",2,IF(AU99="zákl. prenesená",4,IF(AU99="zníž. prenesená",5,3))))</f>
        <v>1</v>
      </c>
      <c r="CJ99" s="20">
        <f>IF(AT99="stavebná časť",1,IF(8899="investičná časť",2,3))</f>
        <v>1</v>
      </c>
      <c r="CK99" s="20" t="str">
        <f>IF(D99="Vyplň vlastné","","x")</f>
        <v>x</v>
      </c>
    </row>
    <row r="100" s="1" customFormat="1" ht="19.92" customHeight="1">
      <c r="B100" s="44"/>
      <c r="C100" s="45"/>
      <c r="D100" s="124" t="s">
        <v>104</v>
      </c>
      <c r="E100" s="45"/>
      <c r="F100" s="45"/>
      <c r="G100" s="45"/>
      <c r="H100" s="45"/>
      <c r="I100" s="45"/>
      <c r="J100" s="45"/>
      <c r="K100" s="45"/>
      <c r="L100" s="45"/>
      <c r="M100" s="45"/>
      <c r="N100" s="45"/>
      <c r="O100" s="45"/>
      <c r="P100" s="45"/>
      <c r="Q100" s="45"/>
      <c r="R100" s="45"/>
      <c r="S100" s="45"/>
      <c r="T100" s="45"/>
      <c r="U100" s="45"/>
      <c r="V100" s="45"/>
      <c r="W100" s="45"/>
      <c r="X100" s="45"/>
      <c r="Y100" s="45"/>
      <c r="Z100" s="45"/>
      <c r="AA100" s="45"/>
      <c r="AB100" s="45"/>
      <c r="AC100" s="45"/>
      <c r="AD100" s="45"/>
      <c r="AE100" s="45"/>
      <c r="AF100" s="45"/>
      <c r="AG100" s="125">
        <f>ROUND(AG87*AS100,2)</f>
        <v>0</v>
      </c>
      <c r="AH100" s="126"/>
      <c r="AI100" s="126"/>
      <c r="AJ100" s="126"/>
      <c r="AK100" s="126"/>
      <c r="AL100" s="126"/>
      <c r="AM100" s="126"/>
      <c r="AN100" s="126">
        <f>ROUND(AG100+AV100,2)</f>
        <v>0</v>
      </c>
      <c r="AO100" s="126"/>
      <c r="AP100" s="126"/>
      <c r="AQ100" s="46"/>
      <c r="AS100" s="131">
        <v>0</v>
      </c>
      <c r="AT100" s="132" t="s">
        <v>94</v>
      </c>
      <c r="AU100" s="132" t="s">
        <v>45</v>
      </c>
      <c r="AV100" s="133">
        <f>ROUND(IF(AU100="základná",AG100*L31,IF(AU100="znížená",AG100*L32,0)),2)</f>
        <v>0</v>
      </c>
      <c r="BV100" s="20" t="s">
        <v>95</v>
      </c>
      <c r="BY100" s="130">
        <f>IF(AU100="základná",AV100,0)</f>
        <v>0</v>
      </c>
      <c r="BZ100" s="130">
        <f>IF(AU100="znížená",AV100,0)</f>
        <v>0</v>
      </c>
      <c r="CA100" s="130">
        <v>0</v>
      </c>
      <c r="CB100" s="130">
        <v>0</v>
      </c>
      <c r="CC100" s="130">
        <v>0</v>
      </c>
      <c r="CD100" s="130">
        <f>IF(AU100="základná",AG100,0)</f>
        <v>0</v>
      </c>
      <c r="CE100" s="130">
        <f>IF(AU100="znížená",AG100,0)</f>
        <v>0</v>
      </c>
      <c r="CF100" s="130">
        <f>IF(AU100="zákl. prenesená",AG100,0)</f>
        <v>0</v>
      </c>
      <c r="CG100" s="130">
        <f>IF(AU100="zníž. prenesená",AG100,0)</f>
        <v>0</v>
      </c>
      <c r="CH100" s="130">
        <f>IF(AU100="nulová",AG100,0)</f>
        <v>0</v>
      </c>
      <c r="CI100" s="20">
        <f>IF(AU100="základná",1,IF(AU100="znížená",2,IF(AU100="zákl. prenesená",4,IF(AU100="zníž. prenesená",5,3))))</f>
        <v>1</v>
      </c>
      <c r="CJ100" s="20">
        <f>IF(AT100="stavebná časť",1,IF(88100="investičná časť",2,3))</f>
        <v>1</v>
      </c>
      <c r="CK100" s="20" t="str">
        <f>IF(D100="Vyplň vlastné","","x")</f>
        <v>x</v>
      </c>
    </row>
    <row r="101" s="1" customFormat="1" ht="19.92" customHeight="1">
      <c r="B101" s="44"/>
      <c r="C101" s="45"/>
      <c r="D101" s="134" t="s">
        <v>105</v>
      </c>
      <c r="E101" s="124"/>
      <c r="F101" s="124"/>
      <c r="G101" s="124"/>
      <c r="H101" s="124"/>
      <c r="I101" s="124"/>
      <c r="J101" s="124"/>
      <c r="K101" s="124"/>
      <c r="L101" s="124"/>
      <c r="M101" s="124"/>
      <c r="N101" s="124"/>
      <c r="O101" s="124"/>
      <c r="P101" s="124"/>
      <c r="Q101" s="124"/>
      <c r="R101" s="124"/>
      <c r="S101" s="124"/>
      <c r="T101" s="124"/>
      <c r="U101" s="124"/>
      <c r="V101" s="124"/>
      <c r="W101" s="124"/>
      <c r="X101" s="124"/>
      <c r="Y101" s="124"/>
      <c r="Z101" s="124"/>
      <c r="AA101" s="124"/>
      <c r="AB101" s="124"/>
      <c r="AC101" s="45"/>
      <c r="AD101" s="45"/>
      <c r="AE101" s="45"/>
      <c r="AF101" s="45"/>
      <c r="AG101" s="125">
        <f>AG87*AS101</f>
        <v>0</v>
      </c>
      <c r="AH101" s="126"/>
      <c r="AI101" s="126"/>
      <c r="AJ101" s="126"/>
      <c r="AK101" s="126"/>
      <c r="AL101" s="126"/>
      <c r="AM101" s="126"/>
      <c r="AN101" s="126">
        <f>AG101+AV101</f>
        <v>0</v>
      </c>
      <c r="AO101" s="126"/>
      <c r="AP101" s="126"/>
      <c r="AQ101" s="46"/>
      <c r="AS101" s="131">
        <v>0</v>
      </c>
      <c r="AT101" s="132" t="s">
        <v>94</v>
      </c>
      <c r="AU101" s="132" t="s">
        <v>45</v>
      </c>
      <c r="AV101" s="133">
        <f>ROUND(IF(AU101="nulová",0,IF(OR(AU101="základná",AU101="zákl. prenesená"),AG101*L31,AG101*L32)),2)</f>
        <v>0</v>
      </c>
      <c r="BV101" s="20" t="s">
        <v>106</v>
      </c>
      <c r="BY101" s="130">
        <f>IF(AU101="základná",AV101,0)</f>
        <v>0</v>
      </c>
      <c r="BZ101" s="130">
        <f>IF(AU101="znížená",AV101,0)</f>
        <v>0</v>
      </c>
      <c r="CA101" s="130">
        <f>IF(AU101="zákl. prenesená",AV101,0)</f>
        <v>0</v>
      </c>
      <c r="CB101" s="130">
        <f>IF(AU101="zníž. prenesená",AV101,0)</f>
        <v>0</v>
      </c>
      <c r="CC101" s="130">
        <f>IF(AU101="nulová",AV101,0)</f>
        <v>0</v>
      </c>
      <c r="CD101" s="130">
        <f>IF(AU101="základná",AG101,0)</f>
        <v>0</v>
      </c>
      <c r="CE101" s="130">
        <f>IF(AU101="znížená",AG101,0)</f>
        <v>0</v>
      </c>
      <c r="CF101" s="130">
        <f>IF(AU101="zákl. prenesená",AG101,0)</f>
        <v>0</v>
      </c>
      <c r="CG101" s="130">
        <f>IF(AU101="zníž. prenesená",AG101,0)</f>
        <v>0</v>
      </c>
      <c r="CH101" s="130">
        <f>IF(AU101="nulová",AG101,0)</f>
        <v>0</v>
      </c>
      <c r="CI101" s="20">
        <f>IF(AU101="základná",1,IF(AU101="znížená",2,IF(AU101="zákl. prenesená",4,IF(AU101="zníž. prenesená",5,3))))</f>
        <v>1</v>
      </c>
      <c r="CJ101" s="20">
        <f>IF(AT101="stavebná časť",1,IF(88101="investičná časť",2,3))</f>
        <v>1</v>
      </c>
      <c r="CK101" s="20" t="str">
        <f>IF(D101="Vyplň vlastné","","x")</f>
        <v/>
      </c>
    </row>
    <row r="102" s="1" customFormat="1" ht="19.92" customHeight="1">
      <c r="B102" s="44"/>
      <c r="C102" s="45"/>
      <c r="D102" s="134" t="s">
        <v>105</v>
      </c>
      <c r="E102" s="124"/>
      <c r="F102" s="124"/>
      <c r="G102" s="124"/>
      <c r="H102" s="124"/>
      <c r="I102" s="124"/>
      <c r="J102" s="124"/>
      <c r="K102" s="124"/>
      <c r="L102" s="124"/>
      <c r="M102" s="124"/>
      <c r="N102" s="124"/>
      <c r="O102" s="124"/>
      <c r="P102" s="124"/>
      <c r="Q102" s="124"/>
      <c r="R102" s="124"/>
      <c r="S102" s="124"/>
      <c r="T102" s="124"/>
      <c r="U102" s="124"/>
      <c r="V102" s="124"/>
      <c r="W102" s="124"/>
      <c r="X102" s="124"/>
      <c r="Y102" s="124"/>
      <c r="Z102" s="124"/>
      <c r="AA102" s="124"/>
      <c r="AB102" s="124"/>
      <c r="AC102" s="45"/>
      <c r="AD102" s="45"/>
      <c r="AE102" s="45"/>
      <c r="AF102" s="45"/>
      <c r="AG102" s="125">
        <f>AG87*AS102</f>
        <v>0</v>
      </c>
      <c r="AH102" s="126"/>
      <c r="AI102" s="126"/>
      <c r="AJ102" s="126"/>
      <c r="AK102" s="126"/>
      <c r="AL102" s="126"/>
      <c r="AM102" s="126"/>
      <c r="AN102" s="126">
        <f>AG102+AV102</f>
        <v>0</v>
      </c>
      <c r="AO102" s="126"/>
      <c r="AP102" s="126"/>
      <c r="AQ102" s="46"/>
      <c r="AS102" s="131">
        <v>0</v>
      </c>
      <c r="AT102" s="132" t="s">
        <v>94</v>
      </c>
      <c r="AU102" s="132" t="s">
        <v>45</v>
      </c>
      <c r="AV102" s="133">
        <f>ROUND(IF(AU102="nulová",0,IF(OR(AU102="základná",AU102="zákl. prenesená"),AG102*L31,AG102*L32)),2)</f>
        <v>0</v>
      </c>
      <c r="BV102" s="20" t="s">
        <v>106</v>
      </c>
      <c r="BY102" s="130">
        <f>IF(AU102="základná",AV102,0)</f>
        <v>0</v>
      </c>
      <c r="BZ102" s="130">
        <f>IF(AU102="znížená",AV102,0)</f>
        <v>0</v>
      </c>
      <c r="CA102" s="130">
        <f>IF(AU102="zákl. prenesená",AV102,0)</f>
        <v>0</v>
      </c>
      <c r="CB102" s="130">
        <f>IF(AU102="zníž. prenesená",AV102,0)</f>
        <v>0</v>
      </c>
      <c r="CC102" s="130">
        <f>IF(AU102="nulová",AV102,0)</f>
        <v>0</v>
      </c>
      <c r="CD102" s="130">
        <f>IF(AU102="základná",AG102,0)</f>
        <v>0</v>
      </c>
      <c r="CE102" s="130">
        <f>IF(AU102="znížená",AG102,0)</f>
        <v>0</v>
      </c>
      <c r="CF102" s="130">
        <f>IF(AU102="zákl. prenesená",AG102,0)</f>
        <v>0</v>
      </c>
      <c r="CG102" s="130">
        <f>IF(AU102="zníž. prenesená",AG102,0)</f>
        <v>0</v>
      </c>
      <c r="CH102" s="130">
        <f>IF(AU102="nulová",AG102,0)</f>
        <v>0</v>
      </c>
      <c r="CI102" s="20">
        <f>IF(AU102="základná",1,IF(AU102="znížená",2,IF(AU102="zákl. prenesená",4,IF(AU102="zníž. prenesená",5,3))))</f>
        <v>1</v>
      </c>
      <c r="CJ102" s="20">
        <f>IF(AT102="stavebná časť",1,IF(88102="investičná časť",2,3))</f>
        <v>1</v>
      </c>
      <c r="CK102" s="20" t="str">
        <f>IF(D102="Vyplň vlastné","","x")</f>
        <v/>
      </c>
    </row>
    <row r="103" s="1" customFormat="1" ht="19.92" customHeight="1">
      <c r="B103" s="44"/>
      <c r="C103" s="45"/>
      <c r="D103" s="134" t="s">
        <v>105</v>
      </c>
      <c r="E103" s="124"/>
      <c r="F103" s="124"/>
      <c r="G103" s="124"/>
      <c r="H103" s="124"/>
      <c r="I103" s="124"/>
      <c r="J103" s="124"/>
      <c r="K103" s="124"/>
      <c r="L103" s="124"/>
      <c r="M103" s="124"/>
      <c r="N103" s="124"/>
      <c r="O103" s="124"/>
      <c r="P103" s="124"/>
      <c r="Q103" s="124"/>
      <c r="R103" s="124"/>
      <c r="S103" s="124"/>
      <c r="T103" s="124"/>
      <c r="U103" s="124"/>
      <c r="V103" s="124"/>
      <c r="W103" s="124"/>
      <c r="X103" s="124"/>
      <c r="Y103" s="124"/>
      <c r="Z103" s="124"/>
      <c r="AA103" s="124"/>
      <c r="AB103" s="124"/>
      <c r="AC103" s="45"/>
      <c r="AD103" s="45"/>
      <c r="AE103" s="45"/>
      <c r="AF103" s="45"/>
      <c r="AG103" s="125">
        <f>AG87*AS103</f>
        <v>0</v>
      </c>
      <c r="AH103" s="126"/>
      <c r="AI103" s="126"/>
      <c r="AJ103" s="126"/>
      <c r="AK103" s="126"/>
      <c r="AL103" s="126"/>
      <c r="AM103" s="126"/>
      <c r="AN103" s="126">
        <f>AG103+AV103</f>
        <v>0</v>
      </c>
      <c r="AO103" s="126"/>
      <c r="AP103" s="126"/>
      <c r="AQ103" s="46"/>
      <c r="AS103" s="135">
        <v>0</v>
      </c>
      <c r="AT103" s="136" t="s">
        <v>94</v>
      </c>
      <c r="AU103" s="136" t="s">
        <v>45</v>
      </c>
      <c r="AV103" s="137">
        <f>ROUND(IF(AU103="nulová",0,IF(OR(AU103="základná",AU103="zákl. prenesená"),AG103*L31,AG103*L32)),2)</f>
        <v>0</v>
      </c>
      <c r="BV103" s="20" t="s">
        <v>106</v>
      </c>
      <c r="BY103" s="130">
        <f>IF(AU103="základná",AV103,0)</f>
        <v>0</v>
      </c>
      <c r="BZ103" s="130">
        <f>IF(AU103="znížená",AV103,0)</f>
        <v>0</v>
      </c>
      <c r="CA103" s="130">
        <f>IF(AU103="zákl. prenesená",AV103,0)</f>
        <v>0</v>
      </c>
      <c r="CB103" s="130">
        <f>IF(AU103="zníž. prenesená",AV103,0)</f>
        <v>0</v>
      </c>
      <c r="CC103" s="130">
        <f>IF(AU103="nulová",AV103,0)</f>
        <v>0</v>
      </c>
      <c r="CD103" s="130">
        <f>IF(AU103="základná",AG103,0)</f>
        <v>0</v>
      </c>
      <c r="CE103" s="130">
        <f>IF(AU103="znížená",AG103,0)</f>
        <v>0</v>
      </c>
      <c r="CF103" s="130">
        <f>IF(AU103="zákl. prenesená",AG103,0)</f>
        <v>0</v>
      </c>
      <c r="CG103" s="130">
        <f>IF(AU103="zníž. prenesená",AG103,0)</f>
        <v>0</v>
      </c>
      <c r="CH103" s="130">
        <f>IF(AU103="nulová",AG103,0)</f>
        <v>0</v>
      </c>
      <c r="CI103" s="20">
        <f>IF(AU103="základná",1,IF(AU103="znížená",2,IF(AU103="zákl. prenesená",4,IF(AU103="zníž. prenesená",5,3))))</f>
        <v>1</v>
      </c>
      <c r="CJ103" s="20">
        <f>IF(AT103="stavebná časť",1,IF(88103="investičná časť",2,3))</f>
        <v>1</v>
      </c>
      <c r="CK103" s="20" t="str">
        <f>IF(D103="Vyplň vlastné","","x")</f>
        <v/>
      </c>
    </row>
    <row r="104" s="1" customFormat="1" ht="10.8" customHeight="1">
      <c r="B104" s="44"/>
      <c r="C104" s="45"/>
      <c r="D104" s="45"/>
      <c r="E104" s="45"/>
      <c r="F104" s="45"/>
      <c r="G104" s="45"/>
      <c r="H104" s="45"/>
      <c r="I104" s="45"/>
      <c r="J104" s="45"/>
      <c r="K104" s="45"/>
      <c r="L104" s="45"/>
      <c r="M104" s="45"/>
      <c r="N104" s="45"/>
      <c r="O104" s="45"/>
      <c r="P104" s="45"/>
      <c r="Q104" s="45"/>
      <c r="R104" s="45"/>
      <c r="S104" s="45"/>
      <c r="T104" s="45"/>
      <c r="U104" s="45"/>
      <c r="V104" s="45"/>
      <c r="W104" s="45"/>
      <c r="X104" s="45"/>
      <c r="Y104" s="45"/>
      <c r="Z104" s="45"/>
      <c r="AA104" s="45"/>
      <c r="AB104" s="45"/>
      <c r="AC104" s="45"/>
      <c r="AD104" s="45"/>
      <c r="AE104" s="45"/>
      <c r="AF104" s="45"/>
      <c r="AG104" s="45"/>
      <c r="AH104" s="45"/>
      <c r="AI104" s="45"/>
      <c r="AJ104" s="45"/>
      <c r="AK104" s="45"/>
      <c r="AL104" s="45"/>
      <c r="AM104" s="45"/>
      <c r="AN104" s="45"/>
      <c r="AO104" s="45"/>
      <c r="AP104" s="45"/>
      <c r="AQ104" s="46"/>
    </row>
    <row r="105" s="1" customFormat="1" ht="30" customHeight="1">
      <c r="B105" s="44"/>
      <c r="C105" s="138" t="s">
        <v>107</v>
      </c>
      <c r="D105" s="139"/>
      <c r="E105" s="139"/>
      <c r="F105" s="139"/>
      <c r="G105" s="139"/>
      <c r="H105" s="139"/>
      <c r="I105" s="139"/>
      <c r="J105" s="139"/>
      <c r="K105" s="139"/>
      <c r="L105" s="139"/>
      <c r="M105" s="139"/>
      <c r="N105" s="139"/>
      <c r="O105" s="139"/>
      <c r="P105" s="139"/>
      <c r="Q105" s="139"/>
      <c r="R105" s="139"/>
      <c r="S105" s="139"/>
      <c r="T105" s="139"/>
      <c r="U105" s="139"/>
      <c r="V105" s="139"/>
      <c r="W105" s="139"/>
      <c r="X105" s="139"/>
      <c r="Y105" s="139"/>
      <c r="Z105" s="139"/>
      <c r="AA105" s="139"/>
      <c r="AB105" s="139"/>
      <c r="AC105" s="139"/>
      <c r="AD105" s="139"/>
      <c r="AE105" s="139"/>
      <c r="AF105" s="139"/>
      <c r="AG105" s="140">
        <f>ROUND(AG87+AG90,2)</f>
        <v>0</v>
      </c>
      <c r="AH105" s="140"/>
      <c r="AI105" s="140"/>
      <c r="AJ105" s="140"/>
      <c r="AK105" s="140"/>
      <c r="AL105" s="140"/>
      <c r="AM105" s="140"/>
      <c r="AN105" s="140">
        <f>AN87+AN90</f>
        <v>0</v>
      </c>
      <c r="AO105" s="140"/>
      <c r="AP105" s="140"/>
      <c r="AQ105" s="46"/>
    </row>
    <row r="106" s="1" customFormat="1" ht="6.96" customHeight="1">
      <c r="B106" s="73"/>
      <c r="C106" s="74"/>
      <c r="D106" s="74"/>
      <c r="E106" s="74"/>
      <c r="F106" s="74"/>
      <c r="G106" s="74"/>
      <c r="H106" s="74"/>
      <c r="I106" s="74"/>
      <c r="J106" s="74"/>
      <c r="K106" s="74"/>
      <c r="L106" s="74"/>
      <c r="M106" s="74"/>
      <c r="N106" s="74"/>
      <c r="O106" s="74"/>
      <c r="P106" s="74"/>
      <c r="Q106" s="74"/>
      <c r="R106" s="74"/>
      <c r="S106" s="74"/>
      <c r="T106" s="74"/>
      <c r="U106" s="74"/>
      <c r="V106" s="74"/>
      <c r="W106" s="74"/>
      <c r="X106" s="74"/>
      <c r="Y106" s="74"/>
      <c r="Z106" s="74"/>
      <c r="AA106" s="74"/>
      <c r="AB106" s="74"/>
      <c r="AC106" s="74"/>
      <c r="AD106" s="74"/>
      <c r="AE106" s="74"/>
      <c r="AF106" s="74"/>
      <c r="AG106" s="74"/>
      <c r="AH106" s="74"/>
      <c r="AI106" s="74"/>
      <c r="AJ106" s="74"/>
      <c r="AK106" s="74"/>
      <c r="AL106" s="74"/>
      <c r="AM106" s="74"/>
      <c r="AN106" s="74"/>
      <c r="AO106" s="74"/>
      <c r="AP106" s="74"/>
      <c r="AQ106" s="75"/>
    </row>
  </sheetData>
  <mergeCells count="76">
    <mergeCell ref="C2:AP2"/>
    <mergeCell ref="C4:AP4"/>
    <mergeCell ref="BE5:BE34"/>
    <mergeCell ref="K5:AO5"/>
    <mergeCell ref="K6:AO6"/>
    <mergeCell ref="E14:AJ14"/>
    <mergeCell ref="E23:AN23"/>
    <mergeCell ref="AK26:AO26"/>
    <mergeCell ref="AK27:AO27"/>
    <mergeCell ref="AK29:AO29"/>
    <mergeCell ref="L31:O31"/>
    <mergeCell ref="W31:AE31"/>
    <mergeCell ref="AK31:AO31"/>
    <mergeCell ref="L32:O32"/>
    <mergeCell ref="W32:AE32"/>
    <mergeCell ref="AK32:AO32"/>
    <mergeCell ref="L33:O33"/>
    <mergeCell ref="W33:AE33"/>
    <mergeCell ref="AK33:AO33"/>
    <mergeCell ref="L34:O34"/>
    <mergeCell ref="W34:AE34"/>
    <mergeCell ref="AK34:AO34"/>
    <mergeCell ref="L35:O35"/>
    <mergeCell ref="W35:AE35"/>
    <mergeCell ref="AK35:AO35"/>
    <mergeCell ref="X37:AB37"/>
    <mergeCell ref="AK37:AO37"/>
    <mergeCell ref="C76:AP76"/>
    <mergeCell ref="L78:AO78"/>
    <mergeCell ref="AM82:AP82"/>
    <mergeCell ref="AS82:AT84"/>
    <mergeCell ref="AM83:AP83"/>
    <mergeCell ref="C85:G85"/>
    <mergeCell ref="I85:AF85"/>
    <mergeCell ref="AG85:AM85"/>
    <mergeCell ref="AN85:AP85"/>
    <mergeCell ref="AN88:AP88"/>
    <mergeCell ref="AG88:AM88"/>
    <mergeCell ref="D88:H88"/>
    <mergeCell ref="J88:AF88"/>
    <mergeCell ref="AG91:AM91"/>
    <mergeCell ref="AN91:AP91"/>
    <mergeCell ref="AG92:AM92"/>
    <mergeCell ref="AN92:AP92"/>
    <mergeCell ref="AG93:AM93"/>
    <mergeCell ref="AN93:AP93"/>
    <mergeCell ref="AG94:AM94"/>
    <mergeCell ref="AN94:AP94"/>
    <mergeCell ref="AG95:AM95"/>
    <mergeCell ref="AN95:AP95"/>
    <mergeCell ref="AG96:AM96"/>
    <mergeCell ref="AN96:AP96"/>
    <mergeCell ref="AG97:AM97"/>
    <mergeCell ref="AN97:AP97"/>
    <mergeCell ref="AG98:AM98"/>
    <mergeCell ref="AN98:AP98"/>
    <mergeCell ref="AG99:AM99"/>
    <mergeCell ref="AN99:AP99"/>
    <mergeCell ref="AG100:AM100"/>
    <mergeCell ref="AN100:AP100"/>
    <mergeCell ref="D101:AB101"/>
    <mergeCell ref="AG101:AM101"/>
    <mergeCell ref="AN101:AP101"/>
    <mergeCell ref="D102:AB102"/>
    <mergeCell ref="AG102:AM102"/>
    <mergeCell ref="AN102:AP102"/>
    <mergeCell ref="D103:AB103"/>
    <mergeCell ref="AG103:AM103"/>
    <mergeCell ref="AN103:AP103"/>
    <mergeCell ref="AG87:AM87"/>
    <mergeCell ref="AN87:AP87"/>
    <mergeCell ref="AG90:AM90"/>
    <mergeCell ref="AN90:AP90"/>
    <mergeCell ref="AG105:AM105"/>
    <mergeCell ref="AN105:AP105"/>
    <mergeCell ref="AR2:BE2"/>
  </mergeCells>
  <dataValidations count="2">
    <dataValidation type="list" allowBlank="1" showInputMessage="1" showErrorMessage="1" error="Povolené sú hodnoty základná, znížená, nulová." sqref="AU91:AU104">
      <formula1>"základná, znížená, nulová"</formula1>
    </dataValidation>
    <dataValidation type="list" allowBlank="1" showInputMessage="1" showErrorMessage="1" error="Povolené sú hodnoty stavebná časť, technologická časť, investičná časť." sqref="AT91:AT104">
      <formula1>"stavebná časť, technologická časť, investičná časť"</formula1>
    </dataValidation>
  </dataValidations>
  <hyperlinks>
    <hyperlink ref="K1:S1" location="C2" display="1) Súhrnný list stavby"/>
    <hyperlink ref="W1:AF1" location="C87" display="2) Rekapitulácia objektov"/>
    <hyperlink ref="A88" location="'1801 - E1 -  REKONŠTRUKCI...'!C2" display="/"/>
  </hyperlinks>
  <pageMargins left="0.5833333" right="0.5833333" top="0.5" bottom="0.4666667" header="0" footer="0"/>
  <pageSetup paperSize="9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1.17" customWidth="1"/>
    <col min="7" max="7" width="11.17" customWidth="1"/>
    <col min="8" max="8" width="12.5" customWidth="1"/>
    <col min="9" max="9" width="7" customWidth="1"/>
    <col min="10" max="10" width="5.17" customWidth="1"/>
    <col min="11" max="11" width="11.5" customWidth="1"/>
    <col min="12" max="12" width="12" customWidth="1"/>
    <col min="13" max="13" width="6" customWidth="1"/>
    <col min="14" max="14" width="6" customWidth="1"/>
    <col min="15" max="15" width="2" customWidth="1"/>
    <col min="16" max="16" width="12.5" customWidth="1"/>
    <col min="17" max="17" width="4.17" customWidth="1"/>
    <col min="18" max="18" width="1.67" customWidth="1"/>
    <col min="19" max="19" width="8.17" customWidth="1"/>
    <col min="20" max="20" width="29.67" hidden="1" customWidth="1"/>
    <col min="21" max="21" width="16.33" hidden="1" customWidth="1"/>
    <col min="22" max="22" width="12.33" hidden="1" customWidth="1"/>
    <col min="23" max="23" width="16.33" hidden="1" customWidth="1"/>
    <col min="24" max="24" width="12.17" hidden="1" customWidth="1"/>
    <col min="25" max="25" width="15" hidden="1" customWidth="1"/>
    <col min="26" max="26" width="11" hidden="1" customWidth="1"/>
    <col min="27" max="27" width="15" hidden="1" customWidth="1"/>
    <col min="28" max="28" width="16.33" hidden="1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141"/>
      <c r="B1" s="11"/>
      <c r="C1" s="11"/>
      <c r="D1" s="12" t="s">
        <v>1</v>
      </c>
      <c r="E1" s="11"/>
      <c r="F1" s="13" t="s">
        <v>108</v>
      </c>
      <c r="G1" s="13"/>
      <c r="H1" s="142" t="s">
        <v>109</v>
      </c>
      <c r="I1" s="142"/>
      <c r="J1" s="142"/>
      <c r="K1" s="142"/>
      <c r="L1" s="13" t="s">
        <v>110</v>
      </c>
      <c r="M1" s="11"/>
      <c r="N1" s="11"/>
      <c r="O1" s="12" t="s">
        <v>111</v>
      </c>
      <c r="P1" s="11"/>
      <c r="Q1" s="11"/>
      <c r="R1" s="11"/>
      <c r="S1" s="13" t="s">
        <v>112</v>
      </c>
      <c r="T1" s="13"/>
      <c r="U1" s="141"/>
      <c r="V1" s="141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4"/>
      <c r="BB1" s="14"/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</row>
    <row r="2" ht="36.96" customHeight="1">
      <c r="C2" s="17" t="s">
        <v>7</v>
      </c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S2" s="19" t="s">
        <v>8</v>
      </c>
      <c r="AT2" s="20" t="s">
        <v>89</v>
      </c>
    </row>
    <row r="3" ht="6.96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3"/>
      <c r="AT3" s="20" t="s">
        <v>80</v>
      </c>
    </row>
    <row r="4" ht="36.96" customHeight="1">
      <c r="B4" s="24"/>
      <c r="C4" s="25" t="s">
        <v>113</v>
      </c>
      <c r="D4" s="26"/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  <c r="P4" s="26"/>
      <c r="Q4" s="26"/>
      <c r="R4" s="27"/>
      <c r="T4" s="18" t="s">
        <v>12</v>
      </c>
      <c r="AT4" s="20" t="s">
        <v>6</v>
      </c>
    </row>
    <row r="5" ht="6.96" customHeight="1">
      <c r="B5" s="24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R5" s="27"/>
    </row>
    <row r="6" ht="25.44" customHeight="1">
      <c r="B6" s="24"/>
      <c r="C6" s="29"/>
      <c r="D6" s="36" t="s">
        <v>17</v>
      </c>
      <c r="E6" s="29"/>
      <c r="F6" s="143" t="str">
        <f>'Rekapitulácia stavby'!K6</f>
        <v xml:space="preserve"> REKONŠTRUKCIA MESTSKEJ KNIŽNICE 1801- rampa</v>
      </c>
      <c r="G6" s="36"/>
      <c r="H6" s="36"/>
      <c r="I6" s="36"/>
      <c r="J6" s="36"/>
      <c r="K6" s="36"/>
      <c r="L6" s="36"/>
      <c r="M6" s="36"/>
      <c r="N6" s="36"/>
      <c r="O6" s="36"/>
      <c r="P6" s="36"/>
      <c r="Q6" s="29"/>
      <c r="R6" s="27"/>
    </row>
    <row r="7" s="1" customFormat="1" ht="32.88" customHeight="1">
      <c r="B7" s="44"/>
      <c r="C7" s="45"/>
      <c r="D7" s="33" t="s">
        <v>114</v>
      </c>
      <c r="E7" s="45"/>
      <c r="F7" s="34" t="s">
        <v>115</v>
      </c>
      <c r="G7" s="45"/>
      <c r="H7" s="45"/>
      <c r="I7" s="45"/>
      <c r="J7" s="45"/>
      <c r="K7" s="45"/>
      <c r="L7" s="45"/>
      <c r="M7" s="45"/>
      <c r="N7" s="45"/>
      <c r="O7" s="45"/>
      <c r="P7" s="45"/>
      <c r="Q7" s="45"/>
      <c r="R7" s="46"/>
    </row>
    <row r="8" s="1" customFormat="1" ht="14.4" customHeight="1">
      <c r="B8" s="44"/>
      <c r="C8" s="45"/>
      <c r="D8" s="36" t="s">
        <v>19</v>
      </c>
      <c r="E8" s="45"/>
      <c r="F8" s="31" t="s">
        <v>5</v>
      </c>
      <c r="G8" s="45"/>
      <c r="H8" s="45"/>
      <c r="I8" s="45"/>
      <c r="J8" s="45"/>
      <c r="K8" s="45"/>
      <c r="L8" s="45"/>
      <c r="M8" s="36" t="s">
        <v>20</v>
      </c>
      <c r="N8" s="45"/>
      <c r="O8" s="31" t="s">
        <v>21</v>
      </c>
      <c r="P8" s="45"/>
      <c r="Q8" s="45"/>
      <c r="R8" s="46"/>
    </row>
    <row r="9" s="1" customFormat="1" ht="14.4" customHeight="1">
      <c r="B9" s="44"/>
      <c r="C9" s="45"/>
      <c r="D9" s="36" t="s">
        <v>22</v>
      </c>
      <c r="E9" s="45"/>
      <c r="F9" s="31" t="s">
        <v>23</v>
      </c>
      <c r="G9" s="45"/>
      <c r="H9" s="45"/>
      <c r="I9" s="45"/>
      <c r="J9" s="45"/>
      <c r="K9" s="45"/>
      <c r="L9" s="45"/>
      <c r="M9" s="36" t="s">
        <v>24</v>
      </c>
      <c r="N9" s="45"/>
      <c r="O9" s="144" t="str">
        <f>'Rekapitulácia stavby'!AN8</f>
        <v>14. 3. 2018</v>
      </c>
      <c r="P9" s="88"/>
      <c r="Q9" s="45"/>
      <c r="R9" s="46"/>
    </row>
    <row r="10" s="1" customFormat="1" ht="10.8" customHeight="1">
      <c r="B10" s="44"/>
      <c r="C10" s="45"/>
      <c r="D10" s="45"/>
      <c r="E10" s="45"/>
      <c r="F10" s="45"/>
      <c r="G10" s="45"/>
      <c r="H10" s="45"/>
      <c r="I10" s="45"/>
      <c r="J10" s="45"/>
      <c r="K10" s="45"/>
      <c r="L10" s="45"/>
      <c r="M10" s="45"/>
      <c r="N10" s="45"/>
      <c r="O10" s="45"/>
      <c r="P10" s="45"/>
      <c r="Q10" s="45"/>
      <c r="R10" s="46"/>
    </row>
    <row r="11" s="1" customFormat="1" ht="14.4" customHeight="1">
      <c r="B11" s="44"/>
      <c r="C11" s="45"/>
      <c r="D11" s="36" t="s">
        <v>26</v>
      </c>
      <c r="E11" s="45"/>
      <c r="F11" s="45"/>
      <c r="G11" s="45"/>
      <c r="H11" s="45"/>
      <c r="I11" s="45"/>
      <c r="J11" s="45"/>
      <c r="K11" s="45"/>
      <c r="L11" s="45"/>
      <c r="M11" s="36" t="s">
        <v>27</v>
      </c>
      <c r="N11" s="45"/>
      <c r="O11" s="31" t="s">
        <v>5</v>
      </c>
      <c r="P11" s="31"/>
      <c r="Q11" s="45"/>
      <c r="R11" s="46"/>
    </row>
    <row r="12" s="1" customFormat="1" ht="18" customHeight="1">
      <c r="B12" s="44"/>
      <c r="C12" s="45"/>
      <c r="D12" s="45"/>
      <c r="E12" s="31" t="s">
        <v>28</v>
      </c>
      <c r="F12" s="45"/>
      <c r="G12" s="45"/>
      <c r="H12" s="45"/>
      <c r="I12" s="45"/>
      <c r="J12" s="45"/>
      <c r="K12" s="45"/>
      <c r="L12" s="45"/>
      <c r="M12" s="36" t="s">
        <v>29</v>
      </c>
      <c r="N12" s="45"/>
      <c r="O12" s="31" t="s">
        <v>5</v>
      </c>
      <c r="P12" s="31"/>
      <c r="Q12" s="45"/>
      <c r="R12" s="46"/>
    </row>
    <row r="13" s="1" customFormat="1" ht="6.96" customHeight="1">
      <c r="B13" s="44"/>
      <c r="C13" s="45"/>
      <c r="D13" s="45"/>
      <c r="E13" s="45"/>
      <c r="F13" s="45"/>
      <c r="G13" s="45"/>
      <c r="H13" s="45"/>
      <c r="I13" s="45"/>
      <c r="J13" s="45"/>
      <c r="K13" s="45"/>
      <c r="L13" s="45"/>
      <c r="M13" s="45"/>
      <c r="N13" s="45"/>
      <c r="O13" s="45"/>
      <c r="P13" s="45"/>
      <c r="Q13" s="45"/>
      <c r="R13" s="46"/>
    </row>
    <row r="14" s="1" customFormat="1" ht="14.4" customHeight="1">
      <c r="B14" s="44"/>
      <c r="C14" s="45"/>
      <c r="D14" s="36" t="s">
        <v>30</v>
      </c>
      <c r="E14" s="45"/>
      <c r="F14" s="45"/>
      <c r="G14" s="45"/>
      <c r="H14" s="45"/>
      <c r="I14" s="45"/>
      <c r="J14" s="45"/>
      <c r="K14" s="45"/>
      <c r="L14" s="45"/>
      <c r="M14" s="36" t="s">
        <v>27</v>
      </c>
      <c r="N14" s="45"/>
      <c r="O14" s="37" t="str">
        <f>IF('Rekapitulácia stavby'!AN13="","",'Rekapitulácia stavby'!AN13)</f>
        <v>Vyplň údaj</v>
      </c>
      <c r="P14" s="31"/>
      <c r="Q14" s="45"/>
      <c r="R14" s="46"/>
    </row>
    <row r="15" s="1" customFormat="1" ht="18" customHeight="1">
      <c r="B15" s="44"/>
      <c r="C15" s="45"/>
      <c r="D15" s="45"/>
      <c r="E15" s="37" t="str">
        <f>IF('Rekapitulácia stavby'!E14="","",'Rekapitulácia stavby'!E14)</f>
        <v>Vyplň údaj</v>
      </c>
      <c r="F15" s="145"/>
      <c r="G15" s="145"/>
      <c r="H15" s="145"/>
      <c r="I15" s="145"/>
      <c r="J15" s="145"/>
      <c r="K15" s="145"/>
      <c r="L15" s="145"/>
      <c r="M15" s="36" t="s">
        <v>29</v>
      </c>
      <c r="N15" s="45"/>
      <c r="O15" s="37" t="str">
        <f>IF('Rekapitulácia stavby'!AN14="","",'Rekapitulácia stavby'!AN14)</f>
        <v>Vyplň údaj</v>
      </c>
      <c r="P15" s="31"/>
      <c r="Q15" s="45"/>
      <c r="R15" s="46"/>
    </row>
    <row r="16" s="1" customFormat="1" ht="6.96" customHeight="1">
      <c r="B16" s="44"/>
      <c r="C16" s="45"/>
      <c r="D16" s="45"/>
      <c r="E16" s="45"/>
      <c r="F16" s="45"/>
      <c r="G16" s="45"/>
      <c r="H16" s="45"/>
      <c r="I16" s="45"/>
      <c r="J16" s="45"/>
      <c r="K16" s="45"/>
      <c r="L16" s="45"/>
      <c r="M16" s="45"/>
      <c r="N16" s="45"/>
      <c r="O16" s="45"/>
      <c r="P16" s="45"/>
      <c r="Q16" s="45"/>
      <c r="R16" s="46"/>
    </row>
    <row r="17" s="1" customFormat="1" ht="14.4" customHeight="1">
      <c r="B17" s="44"/>
      <c r="C17" s="45"/>
      <c r="D17" s="36" t="s">
        <v>32</v>
      </c>
      <c r="E17" s="45"/>
      <c r="F17" s="45"/>
      <c r="G17" s="45"/>
      <c r="H17" s="45"/>
      <c r="I17" s="45"/>
      <c r="J17" s="45"/>
      <c r="K17" s="45"/>
      <c r="L17" s="45"/>
      <c r="M17" s="36" t="s">
        <v>27</v>
      </c>
      <c r="N17" s="45"/>
      <c r="O17" s="31" t="s">
        <v>33</v>
      </c>
      <c r="P17" s="31"/>
      <c r="Q17" s="45"/>
      <c r="R17" s="46"/>
    </row>
    <row r="18" s="1" customFormat="1" ht="18" customHeight="1">
      <c r="B18" s="44"/>
      <c r="C18" s="45"/>
      <c r="D18" s="45"/>
      <c r="E18" s="31" t="s">
        <v>34</v>
      </c>
      <c r="F18" s="45"/>
      <c r="G18" s="45"/>
      <c r="H18" s="45"/>
      <c r="I18" s="45"/>
      <c r="J18" s="45"/>
      <c r="K18" s="45"/>
      <c r="L18" s="45"/>
      <c r="M18" s="36" t="s">
        <v>29</v>
      </c>
      <c r="N18" s="45"/>
      <c r="O18" s="31" t="s">
        <v>35</v>
      </c>
      <c r="P18" s="31"/>
      <c r="Q18" s="45"/>
      <c r="R18" s="46"/>
    </row>
    <row r="19" s="1" customFormat="1" ht="6.96" customHeight="1">
      <c r="B19" s="44"/>
      <c r="C19" s="45"/>
      <c r="D19" s="45"/>
      <c r="E19" s="45"/>
      <c r="F19" s="45"/>
      <c r="G19" s="45"/>
      <c r="H19" s="45"/>
      <c r="I19" s="45"/>
      <c r="J19" s="45"/>
      <c r="K19" s="45"/>
      <c r="L19" s="45"/>
      <c r="M19" s="45"/>
      <c r="N19" s="45"/>
      <c r="O19" s="45"/>
      <c r="P19" s="45"/>
      <c r="Q19" s="45"/>
      <c r="R19" s="46"/>
    </row>
    <row r="20" s="1" customFormat="1" ht="14.4" customHeight="1">
      <c r="B20" s="44"/>
      <c r="C20" s="45"/>
      <c r="D20" s="36" t="s">
        <v>38</v>
      </c>
      <c r="E20" s="45"/>
      <c r="F20" s="45"/>
      <c r="G20" s="45"/>
      <c r="H20" s="45"/>
      <c r="I20" s="45"/>
      <c r="J20" s="45"/>
      <c r="K20" s="45"/>
      <c r="L20" s="45"/>
      <c r="M20" s="36" t="s">
        <v>27</v>
      </c>
      <c r="N20" s="45"/>
      <c r="O20" s="31" t="str">
        <f>IF('Rekapitulácia stavby'!AN19="","",'Rekapitulácia stavby'!AN19)</f>
        <v/>
      </c>
      <c r="P20" s="31"/>
      <c r="Q20" s="45"/>
      <c r="R20" s="46"/>
    </row>
    <row r="21" s="1" customFormat="1" ht="18" customHeight="1">
      <c r="B21" s="44"/>
      <c r="C21" s="45"/>
      <c r="D21" s="45"/>
      <c r="E21" s="31" t="str">
        <f>IF('Rekapitulácia stavby'!E20="","",'Rekapitulácia stavby'!E20)</f>
        <v xml:space="preserve"> </v>
      </c>
      <c r="F21" s="45"/>
      <c r="G21" s="45"/>
      <c r="H21" s="45"/>
      <c r="I21" s="45"/>
      <c r="J21" s="45"/>
      <c r="K21" s="45"/>
      <c r="L21" s="45"/>
      <c r="M21" s="36" t="s">
        <v>29</v>
      </c>
      <c r="N21" s="45"/>
      <c r="O21" s="31" t="str">
        <f>IF('Rekapitulácia stavby'!AN20="","",'Rekapitulácia stavby'!AN20)</f>
        <v/>
      </c>
      <c r="P21" s="31"/>
      <c r="Q21" s="45"/>
      <c r="R21" s="46"/>
    </row>
    <row r="22" s="1" customFormat="1" ht="6.96" customHeight="1">
      <c r="B22" s="44"/>
      <c r="C22" s="45"/>
      <c r="D22" s="45"/>
      <c r="E22" s="45"/>
      <c r="F22" s="45"/>
      <c r="G22" s="45"/>
      <c r="H22" s="45"/>
      <c r="I22" s="45"/>
      <c r="J22" s="45"/>
      <c r="K22" s="45"/>
      <c r="L22" s="45"/>
      <c r="M22" s="45"/>
      <c r="N22" s="45"/>
      <c r="O22" s="45"/>
      <c r="P22" s="45"/>
      <c r="Q22" s="45"/>
      <c r="R22" s="46"/>
    </row>
    <row r="23" s="1" customFormat="1" ht="14.4" customHeight="1">
      <c r="B23" s="44"/>
      <c r="C23" s="45"/>
      <c r="D23" s="36" t="s">
        <v>40</v>
      </c>
      <c r="E23" s="45"/>
      <c r="F23" s="45"/>
      <c r="G23" s="45"/>
      <c r="H23" s="45"/>
      <c r="I23" s="45"/>
      <c r="J23" s="45"/>
      <c r="K23" s="45"/>
      <c r="L23" s="45"/>
      <c r="M23" s="45"/>
      <c r="N23" s="45"/>
      <c r="O23" s="45"/>
      <c r="P23" s="45"/>
      <c r="Q23" s="45"/>
      <c r="R23" s="46"/>
    </row>
    <row r="24" s="1" customFormat="1" ht="16.5" customHeight="1">
      <c r="B24" s="44"/>
      <c r="C24" s="45"/>
      <c r="D24" s="45"/>
      <c r="E24" s="40" t="s">
        <v>5</v>
      </c>
      <c r="F24" s="40"/>
      <c r="G24" s="40"/>
      <c r="H24" s="40"/>
      <c r="I24" s="40"/>
      <c r="J24" s="40"/>
      <c r="K24" s="40"/>
      <c r="L24" s="40"/>
      <c r="M24" s="45"/>
      <c r="N24" s="45"/>
      <c r="O24" s="45"/>
      <c r="P24" s="45"/>
      <c r="Q24" s="45"/>
      <c r="R24" s="46"/>
    </row>
    <row r="25" s="1" customFormat="1" ht="6.96" customHeight="1">
      <c r="B25" s="44"/>
      <c r="C25" s="45"/>
      <c r="D25" s="45"/>
      <c r="E25" s="45"/>
      <c r="F25" s="45"/>
      <c r="G25" s="45"/>
      <c r="H25" s="45"/>
      <c r="I25" s="45"/>
      <c r="J25" s="45"/>
      <c r="K25" s="45"/>
      <c r="L25" s="45"/>
      <c r="M25" s="45"/>
      <c r="N25" s="45"/>
      <c r="O25" s="45"/>
      <c r="P25" s="45"/>
      <c r="Q25" s="45"/>
      <c r="R25" s="46"/>
    </row>
    <row r="26" s="1" customFormat="1" ht="6.96" customHeight="1">
      <c r="B26" s="44"/>
      <c r="C26" s="45"/>
      <c r="D26" s="65"/>
      <c r="E26" s="65"/>
      <c r="F26" s="65"/>
      <c r="G26" s="65"/>
      <c r="H26" s="65"/>
      <c r="I26" s="65"/>
      <c r="J26" s="65"/>
      <c r="K26" s="65"/>
      <c r="L26" s="65"/>
      <c r="M26" s="65"/>
      <c r="N26" s="65"/>
      <c r="O26" s="65"/>
      <c r="P26" s="65"/>
      <c r="Q26" s="45"/>
      <c r="R26" s="46"/>
    </row>
    <row r="27" s="1" customFormat="1" ht="14.4" customHeight="1">
      <c r="B27" s="44"/>
      <c r="C27" s="45"/>
      <c r="D27" s="146" t="s">
        <v>116</v>
      </c>
      <c r="E27" s="45"/>
      <c r="F27" s="45"/>
      <c r="G27" s="45"/>
      <c r="H27" s="45"/>
      <c r="I27" s="45"/>
      <c r="J27" s="45"/>
      <c r="K27" s="45"/>
      <c r="L27" s="45"/>
      <c r="M27" s="43">
        <f>N88</f>
        <v>0</v>
      </c>
      <c r="N27" s="43"/>
      <c r="O27" s="43"/>
      <c r="P27" s="43"/>
      <c r="Q27" s="45"/>
      <c r="R27" s="46"/>
    </row>
    <row r="28" s="1" customFormat="1" ht="14.4" customHeight="1">
      <c r="B28" s="44"/>
      <c r="C28" s="45"/>
      <c r="D28" s="42" t="s">
        <v>100</v>
      </c>
      <c r="E28" s="45"/>
      <c r="F28" s="45"/>
      <c r="G28" s="45"/>
      <c r="H28" s="45"/>
      <c r="I28" s="45"/>
      <c r="J28" s="45"/>
      <c r="K28" s="45"/>
      <c r="L28" s="45"/>
      <c r="M28" s="43">
        <f>N105</f>
        <v>0</v>
      </c>
      <c r="N28" s="43"/>
      <c r="O28" s="43"/>
      <c r="P28" s="43"/>
      <c r="Q28" s="45"/>
      <c r="R28" s="46"/>
    </row>
    <row r="29" s="1" customFormat="1" ht="6.96" customHeight="1">
      <c r="B29" s="44"/>
      <c r="C29" s="45"/>
      <c r="D29" s="45"/>
      <c r="E29" s="45"/>
      <c r="F29" s="45"/>
      <c r="G29" s="45"/>
      <c r="H29" s="45"/>
      <c r="I29" s="45"/>
      <c r="J29" s="45"/>
      <c r="K29" s="45"/>
      <c r="L29" s="45"/>
      <c r="M29" s="45"/>
      <c r="N29" s="45"/>
      <c r="O29" s="45"/>
      <c r="P29" s="45"/>
      <c r="Q29" s="45"/>
      <c r="R29" s="46"/>
    </row>
    <row r="30" s="1" customFormat="1" ht="25.44" customHeight="1">
      <c r="B30" s="44"/>
      <c r="C30" s="45"/>
      <c r="D30" s="147" t="s">
        <v>43</v>
      </c>
      <c r="E30" s="45"/>
      <c r="F30" s="45"/>
      <c r="G30" s="45"/>
      <c r="H30" s="45"/>
      <c r="I30" s="45"/>
      <c r="J30" s="45"/>
      <c r="K30" s="45"/>
      <c r="L30" s="45"/>
      <c r="M30" s="148">
        <f>ROUND(M27+M28,2)</f>
        <v>0</v>
      </c>
      <c r="N30" s="45"/>
      <c r="O30" s="45"/>
      <c r="P30" s="45"/>
      <c r="Q30" s="45"/>
      <c r="R30" s="46"/>
    </row>
    <row r="31" s="1" customFormat="1" ht="6.96" customHeight="1">
      <c r="B31" s="44"/>
      <c r="C31" s="45"/>
      <c r="D31" s="65"/>
      <c r="E31" s="65"/>
      <c r="F31" s="65"/>
      <c r="G31" s="65"/>
      <c r="H31" s="65"/>
      <c r="I31" s="65"/>
      <c r="J31" s="65"/>
      <c r="K31" s="65"/>
      <c r="L31" s="65"/>
      <c r="M31" s="65"/>
      <c r="N31" s="65"/>
      <c r="O31" s="65"/>
      <c r="P31" s="65"/>
      <c r="Q31" s="45"/>
      <c r="R31" s="46"/>
    </row>
    <row r="32" s="1" customFormat="1" ht="14.4" customHeight="1">
      <c r="B32" s="44"/>
      <c r="C32" s="45"/>
      <c r="D32" s="52" t="s">
        <v>44</v>
      </c>
      <c r="E32" s="52" t="s">
        <v>45</v>
      </c>
      <c r="F32" s="53">
        <v>0.20000000000000001</v>
      </c>
      <c r="G32" s="149" t="s">
        <v>46</v>
      </c>
      <c r="H32" s="150">
        <f>ROUND((((SUM(BE105:BE112)+SUM(BE130:BE193))+SUM(BE195:BE199))),2)</f>
        <v>0</v>
      </c>
      <c r="I32" s="45"/>
      <c r="J32" s="45"/>
      <c r="K32" s="45"/>
      <c r="L32" s="45"/>
      <c r="M32" s="150">
        <f>ROUND(((ROUND((SUM(BE105:BE112)+SUM(BE130:BE193)), 2)*F32)+SUM(BE195:BE199)*F32),2)</f>
        <v>0</v>
      </c>
      <c r="N32" s="45"/>
      <c r="O32" s="45"/>
      <c r="P32" s="45"/>
      <c r="Q32" s="45"/>
      <c r="R32" s="46"/>
    </row>
    <row r="33" s="1" customFormat="1" ht="14.4" customHeight="1">
      <c r="B33" s="44"/>
      <c r="C33" s="45"/>
      <c r="D33" s="45"/>
      <c r="E33" s="52" t="s">
        <v>47</v>
      </c>
      <c r="F33" s="53">
        <v>0.20000000000000001</v>
      </c>
      <c r="G33" s="149" t="s">
        <v>46</v>
      </c>
      <c r="H33" s="150">
        <f>ROUND((((SUM(BF105:BF112)+SUM(BF130:BF193))+SUM(BF195:BF199))),2)</f>
        <v>0</v>
      </c>
      <c r="I33" s="45"/>
      <c r="J33" s="45"/>
      <c r="K33" s="45"/>
      <c r="L33" s="45"/>
      <c r="M33" s="150">
        <f>ROUND(((ROUND((SUM(BF105:BF112)+SUM(BF130:BF193)), 2)*F33)+SUM(BF195:BF199)*F33),2)</f>
        <v>0</v>
      </c>
      <c r="N33" s="45"/>
      <c r="O33" s="45"/>
      <c r="P33" s="45"/>
      <c r="Q33" s="45"/>
      <c r="R33" s="46"/>
    </row>
    <row r="34" hidden="1" s="1" customFormat="1" ht="14.4" customHeight="1">
      <c r="B34" s="44"/>
      <c r="C34" s="45"/>
      <c r="D34" s="45"/>
      <c r="E34" s="52" t="s">
        <v>48</v>
      </c>
      <c r="F34" s="53">
        <v>0.20000000000000001</v>
      </c>
      <c r="G34" s="149" t="s">
        <v>46</v>
      </c>
      <c r="H34" s="150">
        <f>ROUND((((SUM(BG105:BG112)+SUM(BG130:BG193))+SUM(BG195:BG199))),2)</f>
        <v>0</v>
      </c>
      <c r="I34" s="45"/>
      <c r="J34" s="45"/>
      <c r="K34" s="45"/>
      <c r="L34" s="45"/>
      <c r="M34" s="150">
        <v>0</v>
      </c>
      <c r="N34" s="45"/>
      <c r="O34" s="45"/>
      <c r="P34" s="45"/>
      <c r="Q34" s="45"/>
      <c r="R34" s="46"/>
    </row>
    <row r="35" hidden="1" s="1" customFormat="1" ht="14.4" customHeight="1">
      <c r="B35" s="44"/>
      <c r="C35" s="45"/>
      <c r="D35" s="45"/>
      <c r="E35" s="52" t="s">
        <v>49</v>
      </c>
      <c r="F35" s="53">
        <v>0.20000000000000001</v>
      </c>
      <c r="G35" s="149" t="s">
        <v>46</v>
      </c>
      <c r="H35" s="150">
        <f>ROUND((((SUM(BH105:BH112)+SUM(BH130:BH193))+SUM(BH195:BH199))),2)</f>
        <v>0</v>
      </c>
      <c r="I35" s="45"/>
      <c r="J35" s="45"/>
      <c r="K35" s="45"/>
      <c r="L35" s="45"/>
      <c r="M35" s="150">
        <v>0</v>
      </c>
      <c r="N35" s="45"/>
      <c r="O35" s="45"/>
      <c r="P35" s="45"/>
      <c r="Q35" s="45"/>
      <c r="R35" s="46"/>
    </row>
    <row r="36" hidden="1" s="1" customFormat="1" ht="14.4" customHeight="1">
      <c r="B36" s="44"/>
      <c r="C36" s="45"/>
      <c r="D36" s="45"/>
      <c r="E36" s="52" t="s">
        <v>50</v>
      </c>
      <c r="F36" s="53">
        <v>0</v>
      </c>
      <c r="G36" s="149" t="s">
        <v>46</v>
      </c>
      <c r="H36" s="150">
        <f>ROUND((((SUM(BI105:BI112)+SUM(BI130:BI193))+SUM(BI195:BI199))),2)</f>
        <v>0</v>
      </c>
      <c r="I36" s="45"/>
      <c r="J36" s="45"/>
      <c r="K36" s="45"/>
      <c r="L36" s="45"/>
      <c r="M36" s="150">
        <v>0</v>
      </c>
      <c r="N36" s="45"/>
      <c r="O36" s="45"/>
      <c r="P36" s="45"/>
      <c r="Q36" s="45"/>
      <c r="R36" s="46"/>
    </row>
    <row r="37" s="1" customFormat="1" ht="6.96" customHeight="1">
      <c r="B37" s="44"/>
      <c r="C37" s="45"/>
      <c r="D37" s="45"/>
      <c r="E37" s="45"/>
      <c r="F37" s="45"/>
      <c r="G37" s="45"/>
      <c r="H37" s="45"/>
      <c r="I37" s="45"/>
      <c r="J37" s="45"/>
      <c r="K37" s="45"/>
      <c r="L37" s="45"/>
      <c r="M37" s="45"/>
      <c r="N37" s="45"/>
      <c r="O37" s="45"/>
      <c r="P37" s="45"/>
      <c r="Q37" s="45"/>
      <c r="R37" s="46"/>
    </row>
    <row r="38" s="1" customFormat="1" ht="25.44" customHeight="1">
      <c r="B38" s="44"/>
      <c r="C38" s="139"/>
      <c r="D38" s="151" t="s">
        <v>51</v>
      </c>
      <c r="E38" s="95"/>
      <c r="F38" s="95"/>
      <c r="G38" s="152" t="s">
        <v>52</v>
      </c>
      <c r="H38" s="153" t="s">
        <v>53</v>
      </c>
      <c r="I38" s="95"/>
      <c r="J38" s="95"/>
      <c r="K38" s="95"/>
      <c r="L38" s="154">
        <f>SUM(M30:M36)</f>
        <v>0</v>
      </c>
      <c r="M38" s="154"/>
      <c r="N38" s="154"/>
      <c r="O38" s="154"/>
      <c r="P38" s="155"/>
      <c r="Q38" s="139"/>
      <c r="R38" s="46"/>
    </row>
    <row r="39" s="1" customFormat="1" ht="14.4" customHeight="1">
      <c r="B39" s="44"/>
      <c r="C39" s="45"/>
      <c r="D39" s="45"/>
      <c r="E39" s="45"/>
      <c r="F39" s="45"/>
      <c r="G39" s="45"/>
      <c r="H39" s="45"/>
      <c r="I39" s="45"/>
      <c r="J39" s="45"/>
      <c r="K39" s="45"/>
      <c r="L39" s="45"/>
      <c r="M39" s="45"/>
      <c r="N39" s="45"/>
      <c r="O39" s="45"/>
      <c r="P39" s="45"/>
      <c r="Q39" s="45"/>
      <c r="R39" s="46"/>
    </row>
    <row r="40" s="1" customFormat="1" ht="14.4" customHeight="1">
      <c r="B40" s="44"/>
      <c r="C40" s="45"/>
      <c r="D40" s="45"/>
      <c r="E40" s="45"/>
      <c r="F40" s="45"/>
      <c r="G40" s="45"/>
      <c r="H40" s="45"/>
      <c r="I40" s="45"/>
      <c r="J40" s="45"/>
      <c r="K40" s="45"/>
      <c r="L40" s="45"/>
      <c r="M40" s="45"/>
      <c r="N40" s="45"/>
      <c r="O40" s="45"/>
      <c r="P40" s="45"/>
      <c r="Q40" s="45"/>
      <c r="R40" s="46"/>
    </row>
    <row r="41">
      <c r="B41" s="24"/>
      <c r="C41" s="29"/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7"/>
    </row>
    <row r="42">
      <c r="B42" s="24"/>
      <c r="C42" s="29"/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7"/>
    </row>
    <row r="43">
      <c r="B43" s="24"/>
      <c r="C43" s="29"/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7"/>
    </row>
    <row r="44">
      <c r="B44" s="24"/>
      <c r="C44" s="29"/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7"/>
    </row>
    <row r="45">
      <c r="B45" s="24"/>
      <c r="C45" s="29"/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7"/>
    </row>
    <row r="46">
      <c r="B46" s="24"/>
      <c r="C46" s="29"/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7"/>
    </row>
    <row r="47">
      <c r="B47" s="24"/>
      <c r="C47" s="29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7"/>
    </row>
    <row r="48">
      <c r="B48" s="24"/>
      <c r="C48" s="29"/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7"/>
    </row>
    <row r="49">
      <c r="B49" s="24"/>
      <c r="C49" s="29"/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29"/>
      <c r="Q49" s="29"/>
      <c r="R49" s="27"/>
    </row>
    <row r="50" s="1" customFormat="1">
      <c r="B50" s="44"/>
      <c r="C50" s="45"/>
      <c r="D50" s="64" t="s">
        <v>54</v>
      </c>
      <c r="E50" s="65"/>
      <c r="F50" s="65"/>
      <c r="G50" s="65"/>
      <c r="H50" s="66"/>
      <c r="I50" s="45"/>
      <c r="J50" s="64" t="s">
        <v>55</v>
      </c>
      <c r="K50" s="65"/>
      <c r="L50" s="65"/>
      <c r="M50" s="65"/>
      <c r="N50" s="65"/>
      <c r="O50" s="65"/>
      <c r="P50" s="66"/>
      <c r="Q50" s="45"/>
      <c r="R50" s="46"/>
    </row>
    <row r="51">
      <c r="B51" s="24"/>
      <c r="C51" s="29"/>
      <c r="D51" s="67"/>
      <c r="E51" s="29"/>
      <c r="F51" s="29"/>
      <c r="G51" s="29"/>
      <c r="H51" s="68"/>
      <c r="I51" s="29"/>
      <c r="J51" s="67"/>
      <c r="K51" s="29"/>
      <c r="L51" s="29"/>
      <c r="M51" s="29"/>
      <c r="N51" s="29"/>
      <c r="O51" s="29"/>
      <c r="P51" s="68"/>
      <c r="Q51" s="29"/>
      <c r="R51" s="27"/>
    </row>
    <row r="52">
      <c r="B52" s="24"/>
      <c r="C52" s="29"/>
      <c r="D52" s="67"/>
      <c r="E52" s="29"/>
      <c r="F52" s="29"/>
      <c r="G52" s="29"/>
      <c r="H52" s="68"/>
      <c r="I52" s="29"/>
      <c r="J52" s="67"/>
      <c r="K52" s="29"/>
      <c r="L52" s="29"/>
      <c r="M52" s="29"/>
      <c r="N52" s="29"/>
      <c r="O52" s="29"/>
      <c r="P52" s="68"/>
      <c r="Q52" s="29"/>
      <c r="R52" s="27"/>
    </row>
    <row r="53">
      <c r="B53" s="24"/>
      <c r="C53" s="29"/>
      <c r="D53" s="67"/>
      <c r="E53" s="29"/>
      <c r="F53" s="29"/>
      <c r="G53" s="29"/>
      <c r="H53" s="68"/>
      <c r="I53" s="29"/>
      <c r="J53" s="67"/>
      <c r="K53" s="29"/>
      <c r="L53" s="29"/>
      <c r="M53" s="29"/>
      <c r="N53" s="29"/>
      <c r="O53" s="29"/>
      <c r="P53" s="68"/>
      <c r="Q53" s="29"/>
      <c r="R53" s="27"/>
    </row>
    <row r="54">
      <c r="B54" s="24"/>
      <c r="C54" s="29"/>
      <c r="D54" s="67"/>
      <c r="E54" s="29"/>
      <c r="F54" s="29"/>
      <c r="G54" s="29"/>
      <c r="H54" s="68"/>
      <c r="I54" s="29"/>
      <c r="J54" s="67"/>
      <c r="K54" s="29"/>
      <c r="L54" s="29"/>
      <c r="M54" s="29"/>
      <c r="N54" s="29"/>
      <c r="O54" s="29"/>
      <c r="P54" s="68"/>
      <c r="Q54" s="29"/>
      <c r="R54" s="27"/>
    </row>
    <row r="55">
      <c r="B55" s="24"/>
      <c r="C55" s="29"/>
      <c r="D55" s="67"/>
      <c r="E55" s="29"/>
      <c r="F55" s="29"/>
      <c r="G55" s="29"/>
      <c r="H55" s="68"/>
      <c r="I55" s="29"/>
      <c r="J55" s="67"/>
      <c r="K55" s="29"/>
      <c r="L55" s="29"/>
      <c r="M55" s="29"/>
      <c r="N55" s="29"/>
      <c r="O55" s="29"/>
      <c r="P55" s="68"/>
      <c r="Q55" s="29"/>
      <c r="R55" s="27"/>
    </row>
    <row r="56">
      <c r="B56" s="24"/>
      <c r="C56" s="29"/>
      <c r="D56" s="67"/>
      <c r="E56" s="29"/>
      <c r="F56" s="29"/>
      <c r="G56" s="29"/>
      <c r="H56" s="68"/>
      <c r="I56" s="29"/>
      <c r="J56" s="67"/>
      <c r="K56" s="29"/>
      <c r="L56" s="29"/>
      <c r="M56" s="29"/>
      <c r="N56" s="29"/>
      <c r="O56" s="29"/>
      <c r="P56" s="68"/>
      <c r="Q56" s="29"/>
      <c r="R56" s="27"/>
    </row>
    <row r="57">
      <c r="B57" s="24"/>
      <c r="C57" s="29"/>
      <c r="D57" s="67"/>
      <c r="E57" s="29"/>
      <c r="F57" s="29"/>
      <c r="G57" s="29"/>
      <c r="H57" s="68"/>
      <c r="I57" s="29"/>
      <c r="J57" s="67"/>
      <c r="K57" s="29"/>
      <c r="L57" s="29"/>
      <c r="M57" s="29"/>
      <c r="N57" s="29"/>
      <c r="O57" s="29"/>
      <c r="P57" s="68"/>
      <c r="Q57" s="29"/>
      <c r="R57" s="27"/>
    </row>
    <row r="58">
      <c r="B58" s="24"/>
      <c r="C58" s="29"/>
      <c r="D58" s="67"/>
      <c r="E58" s="29"/>
      <c r="F58" s="29"/>
      <c r="G58" s="29"/>
      <c r="H58" s="68"/>
      <c r="I58" s="29"/>
      <c r="J58" s="67"/>
      <c r="K58" s="29"/>
      <c r="L58" s="29"/>
      <c r="M58" s="29"/>
      <c r="N58" s="29"/>
      <c r="O58" s="29"/>
      <c r="P58" s="68"/>
      <c r="Q58" s="29"/>
      <c r="R58" s="27"/>
    </row>
    <row r="59" s="1" customFormat="1">
      <c r="B59" s="44"/>
      <c r="C59" s="45"/>
      <c r="D59" s="69" t="s">
        <v>56</v>
      </c>
      <c r="E59" s="70"/>
      <c r="F59" s="70"/>
      <c r="G59" s="71" t="s">
        <v>57</v>
      </c>
      <c r="H59" s="72"/>
      <c r="I59" s="45"/>
      <c r="J59" s="69" t="s">
        <v>56</v>
      </c>
      <c r="K59" s="70"/>
      <c r="L59" s="70"/>
      <c r="M59" s="70"/>
      <c r="N59" s="71" t="s">
        <v>57</v>
      </c>
      <c r="O59" s="70"/>
      <c r="P59" s="72"/>
      <c r="Q59" s="45"/>
      <c r="R59" s="46"/>
    </row>
    <row r="60">
      <c r="B60" s="24"/>
      <c r="C60" s="29"/>
      <c r="D60" s="29"/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  <c r="P60" s="29"/>
      <c r="Q60" s="29"/>
      <c r="R60" s="27"/>
    </row>
    <row r="61" s="1" customFormat="1">
      <c r="B61" s="44"/>
      <c r="C61" s="45"/>
      <c r="D61" s="64" t="s">
        <v>58</v>
      </c>
      <c r="E61" s="65"/>
      <c r="F61" s="65"/>
      <c r="G61" s="65"/>
      <c r="H61" s="66"/>
      <c r="I61" s="45"/>
      <c r="J61" s="64" t="s">
        <v>59</v>
      </c>
      <c r="K61" s="65"/>
      <c r="L61" s="65"/>
      <c r="M61" s="65"/>
      <c r="N61" s="65"/>
      <c r="O61" s="65"/>
      <c r="P61" s="66"/>
      <c r="Q61" s="45"/>
      <c r="R61" s="46"/>
    </row>
    <row r="62">
      <c r="B62" s="24"/>
      <c r="C62" s="29"/>
      <c r="D62" s="67"/>
      <c r="E62" s="29"/>
      <c r="F62" s="29"/>
      <c r="G62" s="29"/>
      <c r="H62" s="68"/>
      <c r="I62" s="29"/>
      <c r="J62" s="67"/>
      <c r="K62" s="29"/>
      <c r="L62" s="29"/>
      <c r="M62" s="29"/>
      <c r="N62" s="29"/>
      <c r="O62" s="29"/>
      <c r="P62" s="68"/>
      <c r="Q62" s="29"/>
      <c r="R62" s="27"/>
    </row>
    <row r="63">
      <c r="B63" s="24"/>
      <c r="C63" s="29"/>
      <c r="D63" s="67"/>
      <c r="E63" s="29"/>
      <c r="F63" s="29"/>
      <c r="G63" s="29"/>
      <c r="H63" s="68"/>
      <c r="I63" s="29"/>
      <c r="J63" s="67"/>
      <c r="K63" s="29"/>
      <c r="L63" s="29"/>
      <c r="M63" s="29"/>
      <c r="N63" s="29"/>
      <c r="O63" s="29"/>
      <c r="P63" s="68"/>
      <c r="Q63" s="29"/>
      <c r="R63" s="27"/>
    </row>
    <row r="64">
      <c r="B64" s="24"/>
      <c r="C64" s="29"/>
      <c r="D64" s="67"/>
      <c r="E64" s="29"/>
      <c r="F64" s="29"/>
      <c r="G64" s="29"/>
      <c r="H64" s="68"/>
      <c r="I64" s="29"/>
      <c r="J64" s="67"/>
      <c r="K64" s="29"/>
      <c r="L64" s="29"/>
      <c r="M64" s="29"/>
      <c r="N64" s="29"/>
      <c r="O64" s="29"/>
      <c r="P64" s="68"/>
      <c r="Q64" s="29"/>
      <c r="R64" s="27"/>
    </row>
    <row r="65">
      <c r="B65" s="24"/>
      <c r="C65" s="29"/>
      <c r="D65" s="67"/>
      <c r="E65" s="29"/>
      <c r="F65" s="29"/>
      <c r="G65" s="29"/>
      <c r="H65" s="68"/>
      <c r="I65" s="29"/>
      <c r="J65" s="67"/>
      <c r="K65" s="29"/>
      <c r="L65" s="29"/>
      <c r="M65" s="29"/>
      <c r="N65" s="29"/>
      <c r="O65" s="29"/>
      <c r="P65" s="68"/>
      <c r="Q65" s="29"/>
      <c r="R65" s="27"/>
    </row>
    <row r="66">
      <c r="B66" s="24"/>
      <c r="C66" s="29"/>
      <c r="D66" s="67"/>
      <c r="E66" s="29"/>
      <c r="F66" s="29"/>
      <c r="G66" s="29"/>
      <c r="H66" s="68"/>
      <c r="I66" s="29"/>
      <c r="J66" s="67"/>
      <c r="K66" s="29"/>
      <c r="L66" s="29"/>
      <c r="M66" s="29"/>
      <c r="N66" s="29"/>
      <c r="O66" s="29"/>
      <c r="P66" s="68"/>
      <c r="Q66" s="29"/>
      <c r="R66" s="27"/>
    </row>
    <row r="67">
      <c r="B67" s="24"/>
      <c r="C67" s="29"/>
      <c r="D67" s="67"/>
      <c r="E67" s="29"/>
      <c r="F67" s="29"/>
      <c r="G67" s="29"/>
      <c r="H67" s="68"/>
      <c r="I67" s="29"/>
      <c r="J67" s="67"/>
      <c r="K67" s="29"/>
      <c r="L67" s="29"/>
      <c r="M67" s="29"/>
      <c r="N67" s="29"/>
      <c r="O67" s="29"/>
      <c r="P67" s="68"/>
      <c r="Q67" s="29"/>
      <c r="R67" s="27"/>
    </row>
    <row r="68">
      <c r="B68" s="24"/>
      <c r="C68" s="29"/>
      <c r="D68" s="67"/>
      <c r="E68" s="29"/>
      <c r="F68" s="29"/>
      <c r="G68" s="29"/>
      <c r="H68" s="68"/>
      <c r="I68" s="29"/>
      <c r="J68" s="67"/>
      <c r="K68" s="29"/>
      <c r="L68" s="29"/>
      <c r="M68" s="29"/>
      <c r="N68" s="29"/>
      <c r="O68" s="29"/>
      <c r="P68" s="68"/>
      <c r="Q68" s="29"/>
      <c r="R68" s="27"/>
    </row>
    <row r="69">
      <c r="B69" s="24"/>
      <c r="C69" s="29"/>
      <c r="D69" s="67"/>
      <c r="E69" s="29"/>
      <c r="F69" s="29"/>
      <c r="G69" s="29"/>
      <c r="H69" s="68"/>
      <c r="I69" s="29"/>
      <c r="J69" s="67"/>
      <c r="K69" s="29"/>
      <c r="L69" s="29"/>
      <c r="M69" s="29"/>
      <c r="N69" s="29"/>
      <c r="O69" s="29"/>
      <c r="P69" s="68"/>
      <c r="Q69" s="29"/>
      <c r="R69" s="27"/>
    </row>
    <row r="70" s="1" customFormat="1">
      <c r="B70" s="44"/>
      <c r="C70" s="45"/>
      <c r="D70" s="69" t="s">
        <v>56</v>
      </c>
      <c r="E70" s="70"/>
      <c r="F70" s="70"/>
      <c r="G70" s="71" t="s">
        <v>57</v>
      </c>
      <c r="H70" s="72"/>
      <c r="I70" s="45"/>
      <c r="J70" s="69" t="s">
        <v>56</v>
      </c>
      <c r="K70" s="70"/>
      <c r="L70" s="70"/>
      <c r="M70" s="70"/>
      <c r="N70" s="71" t="s">
        <v>57</v>
      </c>
      <c r="O70" s="70"/>
      <c r="P70" s="72"/>
      <c r="Q70" s="45"/>
      <c r="R70" s="46"/>
    </row>
    <row r="71" s="1" customFormat="1" ht="14.4" customHeight="1">
      <c r="B71" s="73"/>
      <c r="C71" s="74"/>
      <c r="D71" s="74"/>
      <c r="E71" s="74"/>
      <c r="F71" s="74"/>
      <c r="G71" s="74"/>
      <c r="H71" s="74"/>
      <c r="I71" s="74"/>
      <c r="J71" s="74"/>
      <c r="K71" s="74"/>
      <c r="L71" s="74"/>
      <c r="M71" s="74"/>
      <c r="N71" s="74"/>
      <c r="O71" s="74"/>
      <c r="P71" s="74"/>
      <c r="Q71" s="74"/>
      <c r="R71" s="75"/>
    </row>
    <row r="75" s="1" customFormat="1" ht="6.96" customHeight="1">
      <c r="B75" s="76"/>
      <c r="C75" s="77"/>
      <c r="D75" s="77"/>
      <c r="E75" s="77"/>
      <c r="F75" s="77"/>
      <c r="G75" s="77"/>
      <c r="H75" s="77"/>
      <c r="I75" s="77"/>
      <c r="J75" s="77"/>
      <c r="K75" s="77"/>
      <c r="L75" s="77"/>
      <c r="M75" s="77"/>
      <c r="N75" s="77"/>
      <c r="O75" s="77"/>
      <c r="P75" s="77"/>
      <c r="Q75" s="77"/>
      <c r="R75" s="78"/>
    </row>
    <row r="76" s="1" customFormat="1" ht="36.96" customHeight="1">
      <c r="B76" s="44"/>
      <c r="C76" s="25" t="s">
        <v>117</v>
      </c>
      <c r="D76" s="26"/>
      <c r="E76" s="26"/>
      <c r="F76" s="26"/>
      <c r="G76" s="26"/>
      <c r="H76" s="26"/>
      <c r="I76" s="26"/>
      <c r="J76" s="26"/>
      <c r="K76" s="26"/>
      <c r="L76" s="26"/>
      <c r="M76" s="26"/>
      <c r="N76" s="26"/>
      <c r="O76" s="26"/>
      <c r="P76" s="26"/>
      <c r="Q76" s="26"/>
      <c r="R76" s="46"/>
    </row>
    <row r="77" s="1" customFormat="1" ht="6.96" customHeight="1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6"/>
    </row>
    <row r="78" s="1" customFormat="1" ht="30" customHeight="1">
      <c r="B78" s="44"/>
      <c r="C78" s="36" t="s">
        <v>17</v>
      </c>
      <c r="D78" s="45"/>
      <c r="E78" s="45"/>
      <c r="F78" s="143" t="str">
        <f>F6</f>
        <v xml:space="preserve"> REKONŠTRUKCIA MESTSKEJ KNIŽNICE 1801- rampa</v>
      </c>
      <c r="G78" s="36"/>
      <c r="H78" s="36"/>
      <c r="I78" s="36"/>
      <c r="J78" s="36"/>
      <c r="K78" s="36"/>
      <c r="L78" s="36"/>
      <c r="M78" s="36"/>
      <c r="N78" s="36"/>
      <c r="O78" s="36"/>
      <c r="P78" s="36"/>
      <c r="Q78" s="45"/>
      <c r="R78" s="46"/>
    </row>
    <row r="79" s="1" customFormat="1" ht="36.96" customHeight="1">
      <c r="B79" s="44"/>
      <c r="C79" s="83" t="s">
        <v>114</v>
      </c>
      <c r="D79" s="45"/>
      <c r="E79" s="45"/>
      <c r="F79" s="85" t="str">
        <f>F7</f>
        <v xml:space="preserve">1801 - E1 -  REKONŠTRUKCIA MESTSKEJ KNIŽNICE </v>
      </c>
      <c r="G79" s="45"/>
      <c r="H79" s="45"/>
      <c r="I79" s="45"/>
      <c r="J79" s="45"/>
      <c r="K79" s="45"/>
      <c r="L79" s="45"/>
      <c r="M79" s="45"/>
      <c r="N79" s="45"/>
      <c r="O79" s="45"/>
      <c r="P79" s="45"/>
      <c r="Q79" s="45"/>
      <c r="R79" s="46"/>
    </row>
    <row r="80" s="1" customFormat="1" ht="6.96" customHeight="1">
      <c r="B80" s="44"/>
      <c r="C80" s="45"/>
      <c r="D80" s="45"/>
      <c r="E80" s="45"/>
      <c r="F80" s="45"/>
      <c r="G80" s="45"/>
      <c r="H80" s="45"/>
      <c r="I80" s="45"/>
      <c r="J80" s="45"/>
      <c r="K80" s="45"/>
      <c r="L80" s="45"/>
      <c r="M80" s="45"/>
      <c r="N80" s="45"/>
      <c r="O80" s="45"/>
      <c r="P80" s="45"/>
      <c r="Q80" s="45"/>
      <c r="R80" s="46"/>
    </row>
    <row r="81" s="1" customFormat="1" ht="18" customHeight="1">
      <c r="B81" s="44"/>
      <c r="C81" s="36" t="s">
        <v>22</v>
      </c>
      <c r="D81" s="45"/>
      <c r="E81" s="45"/>
      <c r="F81" s="31" t="str">
        <f>F9</f>
        <v>Ul. SNP Žiar nad Hronom</v>
      </c>
      <c r="G81" s="45"/>
      <c r="H81" s="45"/>
      <c r="I81" s="45"/>
      <c r="J81" s="45"/>
      <c r="K81" s="36" t="s">
        <v>24</v>
      </c>
      <c r="L81" s="45"/>
      <c r="M81" s="88" t="str">
        <f>IF(O9="","",O9)</f>
        <v>14. 3. 2018</v>
      </c>
      <c r="N81" s="88"/>
      <c r="O81" s="88"/>
      <c r="P81" s="88"/>
      <c r="Q81" s="45"/>
      <c r="R81" s="46"/>
    </row>
    <row r="82" s="1" customFormat="1" ht="6.96" customHeight="1">
      <c r="B82" s="44"/>
      <c r="C82" s="45"/>
      <c r="D82" s="45"/>
      <c r="E82" s="45"/>
      <c r="F82" s="45"/>
      <c r="G82" s="45"/>
      <c r="H82" s="45"/>
      <c r="I82" s="45"/>
      <c r="J82" s="45"/>
      <c r="K82" s="45"/>
      <c r="L82" s="45"/>
      <c r="M82" s="45"/>
      <c r="N82" s="45"/>
      <c r="O82" s="45"/>
      <c r="P82" s="45"/>
      <c r="Q82" s="45"/>
      <c r="R82" s="46"/>
    </row>
    <row r="83" s="1" customFormat="1">
      <c r="B83" s="44"/>
      <c r="C83" s="36" t="s">
        <v>26</v>
      </c>
      <c r="D83" s="45"/>
      <c r="E83" s="45"/>
      <c r="F83" s="31" t="str">
        <f>E12</f>
        <v>Mesto Žiar nad Hronom</v>
      </c>
      <c r="G83" s="45"/>
      <c r="H83" s="45"/>
      <c r="I83" s="45"/>
      <c r="J83" s="45"/>
      <c r="K83" s="36" t="s">
        <v>32</v>
      </c>
      <c r="L83" s="45"/>
      <c r="M83" s="31" t="str">
        <f>E18</f>
        <v xml:space="preserve">Architekti-DE  Šoltésovej 22,96501 Žiar nad Hronom</v>
      </c>
      <c r="N83" s="31"/>
      <c r="O83" s="31"/>
      <c r="P83" s="31"/>
      <c r="Q83" s="31"/>
      <c r="R83" s="46"/>
    </row>
    <row r="84" s="1" customFormat="1" ht="14.4" customHeight="1">
      <c r="B84" s="44"/>
      <c r="C84" s="36" t="s">
        <v>30</v>
      </c>
      <c r="D84" s="45"/>
      <c r="E84" s="45"/>
      <c r="F84" s="31" t="str">
        <f>IF(E15="","",E15)</f>
        <v>Vyplň údaj</v>
      </c>
      <c r="G84" s="45"/>
      <c r="H84" s="45"/>
      <c r="I84" s="45"/>
      <c r="J84" s="45"/>
      <c r="K84" s="36" t="s">
        <v>38</v>
      </c>
      <c r="L84" s="45"/>
      <c r="M84" s="31" t="str">
        <f>E21</f>
        <v xml:space="preserve"> </v>
      </c>
      <c r="N84" s="31"/>
      <c r="O84" s="31"/>
      <c r="P84" s="31"/>
      <c r="Q84" s="31"/>
      <c r="R84" s="46"/>
    </row>
    <row r="85" s="1" customFormat="1" ht="10.32" customHeight="1">
      <c r="B85" s="44"/>
      <c r="C85" s="45"/>
      <c r="D85" s="45"/>
      <c r="E85" s="45"/>
      <c r="F85" s="45"/>
      <c r="G85" s="45"/>
      <c r="H85" s="45"/>
      <c r="I85" s="45"/>
      <c r="J85" s="45"/>
      <c r="K85" s="45"/>
      <c r="L85" s="45"/>
      <c r="M85" s="45"/>
      <c r="N85" s="45"/>
      <c r="O85" s="45"/>
      <c r="P85" s="45"/>
      <c r="Q85" s="45"/>
      <c r="R85" s="46"/>
    </row>
    <row r="86" s="1" customFormat="1" ht="29.28" customHeight="1">
      <c r="B86" s="44"/>
      <c r="C86" s="156" t="s">
        <v>118</v>
      </c>
      <c r="D86" s="139"/>
      <c r="E86" s="139"/>
      <c r="F86" s="139"/>
      <c r="G86" s="139"/>
      <c r="H86" s="139"/>
      <c r="I86" s="139"/>
      <c r="J86" s="139"/>
      <c r="K86" s="139"/>
      <c r="L86" s="139"/>
      <c r="M86" s="139"/>
      <c r="N86" s="156" t="s">
        <v>119</v>
      </c>
      <c r="O86" s="139"/>
      <c r="P86" s="139"/>
      <c r="Q86" s="139"/>
      <c r="R86" s="46"/>
    </row>
    <row r="87" s="1" customFormat="1" ht="10.32" customHeight="1">
      <c r="B87" s="44"/>
      <c r="C87" s="45"/>
      <c r="D87" s="45"/>
      <c r="E87" s="45"/>
      <c r="F87" s="45"/>
      <c r="G87" s="45"/>
      <c r="H87" s="45"/>
      <c r="I87" s="45"/>
      <c r="J87" s="45"/>
      <c r="K87" s="45"/>
      <c r="L87" s="45"/>
      <c r="M87" s="45"/>
      <c r="N87" s="45"/>
      <c r="O87" s="45"/>
      <c r="P87" s="45"/>
      <c r="Q87" s="45"/>
      <c r="R87" s="46"/>
    </row>
    <row r="88" s="1" customFormat="1" ht="29.28" customHeight="1">
      <c r="B88" s="44"/>
      <c r="C88" s="157" t="s">
        <v>120</v>
      </c>
      <c r="D88" s="45"/>
      <c r="E88" s="45"/>
      <c r="F88" s="45"/>
      <c r="G88" s="45"/>
      <c r="H88" s="45"/>
      <c r="I88" s="45"/>
      <c r="J88" s="45"/>
      <c r="K88" s="45"/>
      <c r="L88" s="45"/>
      <c r="M88" s="45"/>
      <c r="N88" s="105">
        <f>N130</f>
        <v>0</v>
      </c>
      <c r="O88" s="158"/>
      <c r="P88" s="158"/>
      <c r="Q88" s="158"/>
      <c r="R88" s="46"/>
      <c r="AU88" s="20" t="s">
        <v>121</v>
      </c>
    </row>
    <row r="89" s="6" customFormat="1" ht="24.96" customHeight="1">
      <c r="B89" s="159"/>
      <c r="C89" s="160"/>
      <c r="D89" s="161" t="s">
        <v>122</v>
      </c>
      <c r="E89" s="160"/>
      <c r="F89" s="160"/>
      <c r="G89" s="160"/>
      <c r="H89" s="160"/>
      <c r="I89" s="160"/>
      <c r="J89" s="160"/>
      <c r="K89" s="160"/>
      <c r="L89" s="160"/>
      <c r="M89" s="160"/>
      <c r="N89" s="162">
        <f>N131</f>
        <v>0</v>
      </c>
      <c r="O89" s="160"/>
      <c r="P89" s="160"/>
      <c r="Q89" s="160"/>
      <c r="R89" s="163"/>
    </row>
    <row r="90" s="7" customFormat="1" ht="19.92" customHeight="1">
      <c r="B90" s="164"/>
      <c r="C90" s="165"/>
      <c r="D90" s="124" t="s">
        <v>123</v>
      </c>
      <c r="E90" s="165"/>
      <c r="F90" s="165"/>
      <c r="G90" s="165"/>
      <c r="H90" s="165"/>
      <c r="I90" s="165"/>
      <c r="J90" s="165"/>
      <c r="K90" s="165"/>
      <c r="L90" s="165"/>
      <c r="M90" s="165"/>
      <c r="N90" s="126">
        <f>N132</f>
        <v>0</v>
      </c>
      <c r="O90" s="165"/>
      <c r="P90" s="165"/>
      <c r="Q90" s="165"/>
      <c r="R90" s="166"/>
    </row>
    <row r="91" s="7" customFormat="1" ht="19.92" customHeight="1">
      <c r="B91" s="164"/>
      <c r="C91" s="165"/>
      <c r="D91" s="124" t="s">
        <v>124</v>
      </c>
      <c r="E91" s="165"/>
      <c r="F91" s="165"/>
      <c r="G91" s="165"/>
      <c r="H91" s="165"/>
      <c r="I91" s="165"/>
      <c r="J91" s="165"/>
      <c r="K91" s="165"/>
      <c r="L91" s="165"/>
      <c r="M91" s="165"/>
      <c r="N91" s="126">
        <f>N138</f>
        <v>0</v>
      </c>
      <c r="O91" s="165"/>
      <c r="P91" s="165"/>
      <c r="Q91" s="165"/>
      <c r="R91" s="166"/>
    </row>
    <row r="92" s="7" customFormat="1" ht="19.92" customHeight="1">
      <c r="B92" s="164"/>
      <c r="C92" s="165"/>
      <c r="D92" s="124" t="s">
        <v>125</v>
      </c>
      <c r="E92" s="165"/>
      <c r="F92" s="165"/>
      <c r="G92" s="165"/>
      <c r="H92" s="165"/>
      <c r="I92" s="165"/>
      <c r="J92" s="165"/>
      <c r="K92" s="165"/>
      <c r="L92" s="165"/>
      <c r="M92" s="165"/>
      <c r="N92" s="126">
        <f>N145</f>
        <v>0</v>
      </c>
      <c r="O92" s="165"/>
      <c r="P92" s="165"/>
      <c r="Q92" s="165"/>
      <c r="R92" s="166"/>
    </row>
    <row r="93" s="7" customFormat="1" ht="19.92" customHeight="1">
      <c r="B93" s="164"/>
      <c r="C93" s="165"/>
      <c r="D93" s="124" t="s">
        <v>126</v>
      </c>
      <c r="E93" s="165"/>
      <c r="F93" s="165"/>
      <c r="G93" s="165"/>
      <c r="H93" s="165"/>
      <c r="I93" s="165"/>
      <c r="J93" s="165"/>
      <c r="K93" s="165"/>
      <c r="L93" s="165"/>
      <c r="M93" s="165"/>
      <c r="N93" s="126">
        <f>N150</f>
        <v>0</v>
      </c>
      <c r="O93" s="165"/>
      <c r="P93" s="165"/>
      <c r="Q93" s="165"/>
      <c r="R93" s="166"/>
    </row>
    <row r="94" s="7" customFormat="1" ht="19.92" customHeight="1">
      <c r="B94" s="164"/>
      <c r="C94" s="165"/>
      <c r="D94" s="124" t="s">
        <v>127</v>
      </c>
      <c r="E94" s="165"/>
      <c r="F94" s="165"/>
      <c r="G94" s="165"/>
      <c r="H94" s="165"/>
      <c r="I94" s="165"/>
      <c r="J94" s="165"/>
      <c r="K94" s="165"/>
      <c r="L94" s="165"/>
      <c r="M94" s="165"/>
      <c r="N94" s="126">
        <f>N159</f>
        <v>0</v>
      </c>
      <c r="O94" s="165"/>
      <c r="P94" s="165"/>
      <c r="Q94" s="165"/>
      <c r="R94" s="166"/>
    </row>
    <row r="95" s="7" customFormat="1" ht="19.92" customHeight="1">
      <c r="B95" s="164"/>
      <c r="C95" s="165"/>
      <c r="D95" s="124" t="s">
        <v>128</v>
      </c>
      <c r="E95" s="165"/>
      <c r="F95" s="165"/>
      <c r="G95" s="165"/>
      <c r="H95" s="165"/>
      <c r="I95" s="165"/>
      <c r="J95" s="165"/>
      <c r="K95" s="165"/>
      <c r="L95" s="165"/>
      <c r="M95" s="165"/>
      <c r="N95" s="126">
        <f>N165</f>
        <v>0</v>
      </c>
      <c r="O95" s="165"/>
      <c r="P95" s="165"/>
      <c r="Q95" s="165"/>
      <c r="R95" s="166"/>
    </row>
    <row r="96" s="7" customFormat="1" ht="19.92" customHeight="1">
      <c r="B96" s="164"/>
      <c r="C96" s="165"/>
      <c r="D96" s="124" t="s">
        <v>129</v>
      </c>
      <c r="E96" s="165"/>
      <c r="F96" s="165"/>
      <c r="G96" s="165"/>
      <c r="H96" s="165"/>
      <c r="I96" s="165"/>
      <c r="J96" s="165"/>
      <c r="K96" s="165"/>
      <c r="L96" s="165"/>
      <c r="M96" s="165"/>
      <c r="N96" s="126">
        <f>N178</f>
        <v>0</v>
      </c>
      <c r="O96" s="165"/>
      <c r="P96" s="165"/>
      <c r="Q96" s="165"/>
      <c r="R96" s="166"/>
    </row>
    <row r="97" s="6" customFormat="1" ht="24.96" customHeight="1">
      <c r="B97" s="159"/>
      <c r="C97" s="160"/>
      <c r="D97" s="161" t="s">
        <v>130</v>
      </c>
      <c r="E97" s="160"/>
      <c r="F97" s="160"/>
      <c r="G97" s="160"/>
      <c r="H97" s="160"/>
      <c r="I97" s="160"/>
      <c r="J97" s="160"/>
      <c r="K97" s="160"/>
      <c r="L97" s="160"/>
      <c r="M97" s="160"/>
      <c r="N97" s="162">
        <f>N180</f>
        <v>0</v>
      </c>
      <c r="O97" s="160"/>
      <c r="P97" s="160"/>
      <c r="Q97" s="160"/>
      <c r="R97" s="163"/>
    </row>
    <row r="98" s="7" customFormat="1" ht="19.92" customHeight="1">
      <c r="B98" s="164"/>
      <c r="C98" s="165"/>
      <c r="D98" s="124" t="s">
        <v>131</v>
      </c>
      <c r="E98" s="165"/>
      <c r="F98" s="165"/>
      <c r="G98" s="165"/>
      <c r="H98" s="165"/>
      <c r="I98" s="165"/>
      <c r="J98" s="165"/>
      <c r="K98" s="165"/>
      <c r="L98" s="165"/>
      <c r="M98" s="165"/>
      <c r="N98" s="126">
        <f>N181</f>
        <v>0</v>
      </c>
      <c r="O98" s="165"/>
      <c r="P98" s="165"/>
      <c r="Q98" s="165"/>
      <c r="R98" s="166"/>
    </row>
    <row r="99" s="7" customFormat="1" ht="19.92" customHeight="1">
      <c r="B99" s="164"/>
      <c r="C99" s="165"/>
      <c r="D99" s="124" t="s">
        <v>132</v>
      </c>
      <c r="E99" s="165"/>
      <c r="F99" s="165"/>
      <c r="G99" s="165"/>
      <c r="H99" s="165"/>
      <c r="I99" s="165"/>
      <c r="J99" s="165"/>
      <c r="K99" s="165"/>
      <c r="L99" s="165"/>
      <c r="M99" s="165"/>
      <c r="N99" s="126">
        <f>N185</f>
        <v>0</v>
      </c>
      <c r="O99" s="165"/>
      <c r="P99" s="165"/>
      <c r="Q99" s="165"/>
      <c r="R99" s="166"/>
    </row>
    <row r="100" s="7" customFormat="1" ht="19.92" customHeight="1">
      <c r="B100" s="164"/>
      <c r="C100" s="165"/>
      <c r="D100" s="124" t="s">
        <v>133</v>
      </c>
      <c r="E100" s="165"/>
      <c r="F100" s="165"/>
      <c r="G100" s="165"/>
      <c r="H100" s="165"/>
      <c r="I100" s="165"/>
      <c r="J100" s="165"/>
      <c r="K100" s="165"/>
      <c r="L100" s="165"/>
      <c r="M100" s="165"/>
      <c r="N100" s="126">
        <f>N188</f>
        <v>0</v>
      </c>
      <c r="O100" s="165"/>
      <c r="P100" s="165"/>
      <c r="Q100" s="165"/>
      <c r="R100" s="166"/>
    </row>
    <row r="101" s="6" customFormat="1" ht="24.96" customHeight="1">
      <c r="B101" s="159"/>
      <c r="C101" s="160"/>
      <c r="D101" s="161" t="s">
        <v>134</v>
      </c>
      <c r="E101" s="160"/>
      <c r="F101" s="160"/>
      <c r="G101" s="160"/>
      <c r="H101" s="160"/>
      <c r="I101" s="160"/>
      <c r="J101" s="160"/>
      <c r="K101" s="160"/>
      <c r="L101" s="160"/>
      <c r="M101" s="160"/>
      <c r="N101" s="162">
        <f>N191</f>
        <v>0</v>
      </c>
      <c r="O101" s="160"/>
      <c r="P101" s="160"/>
      <c r="Q101" s="160"/>
      <c r="R101" s="163"/>
    </row>
    <row r="102" s="7" customFormat="1" ht="19.92" customHeight="1">
      <c r="B102" s="164"/>
      <c r="C102" s="165"/>
      <c r="D102" s="124" t="s">
        <v>135</v>
      </c>
      <c r="E102" s="165"/>
      <c r="F102" s="165"/>
      <c r="G102" s="165"/>
      <c r="H102" s="165"/>
      <c r="I102" s="165"/>
      <c r="J102" s="165"/>
      <c r="K102" s="165"/>
      <c r="L102" s="165"/>
      <c r="M102" s="165"/>
      <c r="N102" s="126">
        <f>N192</f>
        <v>0</v>
      </c>
      <c r="O102" s="165"/>
      <c r="P102" s="165"/>
      <c r="Q102" s="165"/>
      <c r="R102" s="166"/>
    </row>
    <row r="103" s="6" customFormat="1" ht="21.84" customHeight="1">
      <c r="B103" s="159"/>
      <c r="C103" s="160"/>
      <c r="D103" s="161" t="s">
        <v>136</v>
      </c>
      <c r="E103" s="160"/>
      <c r="F103" s="160"/>
      <c r="G103" s="160"/>
      <c r="H103" s="160"/>
      <c r="I103" s="160"/>
      <c r="J103" s="160"/>
      <c r="K103" s="160"/>
      <c r="L103" s="160"/>
      <c r="M103" s="160"/>
      <c r="N103" s="167">
        <f>N194</f>
        <v>0</v>
      </c>
      <c r="O103" s="160"/>
      <c r="P103" s="160"/>
      <c r="Q103" s="160"/>
      <c r="R103" s="163"/>
    </row>
    <row r="104" s="1" customFormat="1" ht="21.84" customHeight="1">
      <c r="B104" s="44"/>
      <c r="C104" s="45"/>
      <c r="D104" s="45"/>
      <c r="E104" s="45"/>
      <c r="F104" s="45"/>
      <c r="G104" s="45"/>
      <c r="H104" s="45"/>
      <c r="I104" s="45"/>
      <c r="J104" s="45"/>
      <c r="K104" s="45"/>
      <c r="L104" s="45"/>
      <c r="M104" s="45"/>
      <c r="N104" s="45"/>
      <c r="O104" s="45"/>
      <c r="P104" s="45"/>
      <c r="Q104" s="45"/>
      <c r="R104" s="46"/>
    </row>
    <row r="105" s="1" customFormat="1" ht="29.28" customHeight="1">
      <c r="B105" s="44"/>
      <c r="C105" s="157" t="s">
        <v>137</v>
      </c>
      <c r="D105" s="45"/>
      <c r="E105" s="45"/>
      <c r="F105" s="45"/>
      <c r="G105" s="45"/>
      <c r="H105" s="45"/>
      <c r="I105" s="45"/>
      <c r="J105" s="45"/>
      <c r="K105" s="45"/>
      <c r="L105" s="45"/>
      <c r="M105" s="45"/>
      <c r="N105" s="158">
        <f>ROUND(N106+N107+N108+N109+N110+N111,2)</f>
        <v>0</v>
      </c>
      <c r="O105" s="168"/>
      <c r="P105" s="168"/>
      <c r="Q105" s="168"/>
      <c r="R105" s="46"/>
      <c r="T105" s="169"/>
      <c r="U105" s="170" t="s">
        <v>44</v>
      </c>
    </row>
    <row r="106" s="1" customFormat="1" ht="18" customHeight="1">
      <c r="B106" s="171"/>
      <c r="C106" s="172"/>
      <c r="D106" s="134" t="s">
        <v>138</v>
      </c>
      <c r="E106" s="173"/>
      <c r="F106" s="173"/>
      <c r="G106" s="173"/>
      <c r="H106" s="173"/>
      <c r="I106" s="172"/>
      <c r="J106" s="172"/>
      <c r="K106" s="172"/>
      <c r="L106" s="172"/>
      <c r="M106" s="172"/>
      <c r="N106" s="125">
        <f>ROUND(N88*T106,2)</f>
        <v>0</v>
      </c>
      <c r="O106" s="174"/>
      <c r="P106" s="174"/>
      <c r="Q106" s="174"/>
      <c r="R106" s="175"/>
      <c r="S106" s="176"/>
      <c r="T106" s="177"/>
      <c r="U106" s="178" t="s">
        <v>47</v>
      </c>
      <c r="V106" s="176"/>
      <c r="W106" s="176"/>
      <c r="X106" s="176"/>
      <c r="Y106" s="176"/>
      <c r="Z106" s="176"/>
      <c r="AA106" s="176"/>
      <c r="AB106" s="176"/>
      <c r="AC106" s="176"/>
      <c r="AD106" s="176"/>
      <c r="AE106" s="176"/>
      <c r="AF106" s="176"/>
      <c r="AG106" s="176"/>
      <c r="AH106" s="176"/>
      <c r="AI106" s="176"/>
      <c r="AJ106" s="176"/>
      <c r="AK106" s="176"/>
      <c r="AL106" s="176"/>
      <c r="AM106" s="176"/>
      <c r="AN106" s="176"/>
      <c r="AO106" s="176"/>
      <c r="AP106" s="176"/>
      <c r="AQ106" s="176"/>
      <c r="AR106" s="176"/>
      <c r="AS106" s="176"/>
      <c r="AT106" s="176"/>
      <c r="AU106" s="176"/>
      <c r="AV106" s="176"/>
      <c r="AW106" s="176"/>
      <c r="AX106" s="176"/>
      <c r="AY106" s="179" t="s">
        <v>139</v>
      </c>
      <c r="AZ106" s="176"/>
      <c r="BA106" s="176"/>
      <c r="BB106" s="176"/>
      <c r="BC106" s="176"/>
      <c r="BD106" s="176"/>
      <c r="BE106" s="180">
        <f>IF(U106="základná",N106,0)</f>
        <v>0</v>
      </c>
      <c r="BF106" s="180">
        <f>IF(U106="znížená",N106,0)</f>
        <v>0</v>
      </c>
      <c r="BG106" s="180">
        <f>IF(U106="zákl. prenesená",N106,0)</f>
        <v>0</v>
      </c>
      <c r="BH106" s="180">
        <f>IF(U106="zníž. prenesená",N106,0)</f>
        <v>0</v>
      </c>
      <c r="BI106" s="180">
        <f>IF(U106="nulová",N106,0)</f>
        <v>0</v>
      </c>
      <c r="BJ106" s="179" t="s">
        <v>140</v>
      </c>
      <c r="BK106" s="176"/>
      <c r="BL106" s="176"/>
      <c r="BM106" s="176"/>
    </row>
    <row r="107" s="1" customFormat="1" ht="18" customHeight="1">
      <c r="B107" s="171"/>
      <c r="C107" s="172"/>
      <c r="D107" s="134" t="s">
        <v>141</v>
      </c>
      <c r="E107" s="173"/>
      <c r="F107" s="173"/>
      <c r="G107" s="173"/>
      <c r="H107" s="173"/>
      <c r="I107" s="172"/>
      <c r="J107" s="172"/>
      <c r="K107" s="172"/>
      <c r="L107" s="172"/>
      <c r="M107" s="172"/>
      <c r="N107" s="125">
        <f>ROUND(N88*T107,2)</f>
        <v>0</v>
      </c>
      <c r="O107" s="174"/>
      <c r="P107" s="174"/>
      <c r="Q107" s="174"/>
      <c r="R107" s="175"/>
      <c r="S107" s="176"/>
      <c r="T107" s="177"/>
      <c r="U107" s="178" t="s">
        <v>47</v>
      </c>
      <c r="V107" s="176"/>
      <c r="W107" s="176"/>
      <c r="X107" s="176"/>
      <c r="Y107" s="176"/>
      <c r="Z107" s="176"/>
      <c r="AA107" s="176"/>
      <c r="AB107" s="176"/>
      <c r="AC107" s="176"/>
      <c r="AD107" s="176"/>
      <c r="AE107" s="176"/>
      <c r="AF107" s="176"/>
      <c r="AG107" s="176"/>
      <c r="AH107" s="176"/>
      <c r="AI107" s="176"/>
      <c r="AJ107" s="176"/>
      <c r="AK107" s="176"/>
      <c r="AL107" s="176"/>
      <c r="AM107" s="176"/>
      <c r="AN107" s="176"/>
      <c r="AO107" s="176"/>
      <c r="AP107" s="176"/>
      <c r="AQ107" s="176"/>
      <c r="AR107" s="176"/>
      <c r="AS107" s="176"/>
      <c r="AT107" s="176"/>
      <c r="AU107" s="176"/>
      <c r="AV107" s="176"/>
      <c r="AW107" s="176"/>
      <c r="AX107" s="176"/>
      <c r="AY107" s="179" t="s">
        <v>139</v>
      </c>
      <c r="AZ107" s="176"/>
      <c r="BA107" s="176"/>
      <c r="BB107" s="176"/>
      <c r="BC107" s="176"/>
      <c r="BD107" s="176"/>
      <c r="BE107" s="180">
        <f>IF(U107="základná",N107,0)</f>
        <v>0</v>
      </c>
      <c r="BF107" s="180">
        <f>IF(U107="znížená",N107,0)</f>
        <v>0</v>
      </c>
      <c r="BG107" s="180">
        <f>IF(U107="zákl. prenesená",N107,0)</f>
        <v>0</v>
      </c>
      <c r="BH107" s="180">
        <f>IF(U107="zníž. prenesená",N107,0)</f>
        <v>0</v>
      </c>
      <c r="BI107" s="180">
        <f>IF(U107="nulová",N107,0)</f>
        <v>0</v>
      </c>
      <c r="BJ107" s="179" t="s">
        <v>140</v>
      </c>
      <c r="BK107" s="176"/>
      <c r="BL107" s="176"/>
      <c r="BM107" s="176"/>
    </row>
    <row r="108" s="1" customFormat="1" ht="18" customHeight="1">
      <c r="B108" s="171"/>
      <c r="C108" s="172"/>
      <c r="D108" s="134" t="s">
        <v>142</v>
      </c>
      <c r="E108" s="173"/>
      <c r="F108" s="173"/>
      <c r="G108" s="173"/>
      <c r="H108" s="173"/>
      <c r="I108" s="172"/>
      <c r="J108" s="172"/>
      <c r="K108" s="172"/>
      <c r="L108" s="172"/>
      <c r="M108" s="172"/>
      <c r="N108" s="125">
        <f>ROUND(N88*T108,2)</f>
        <v>0</v>
      </c>
      <c r="O108" s="174"/>
      <c r="P108" s="174"/>
      <c r="Q108" s="174"/>
      <c r="R108" s="175"/>
      <c r="S108" s="176"/>
      <c r="T108" s="177"/>
      <c r="U108" s="178" t="s">
        <v>47</v>
      </c>
      <c r="V108" s="176"/>
      <c r="W108" s="176"/>
      <c r="X108" s="176"/>
      <c r="Y108" s="176"/>
      <c r="Z108" s="176"/>
      <c r="AA108" s="176"/>
      <c r="AB108" s="176"/>
      <c r="AC108" s="176"/>
      <c r="AD108" s="176"/>
      <c r="AE108" s="176"/>
      <c r="AF108" s="176"/>
      <c r="AG108" s="176"/>
      <c r="AH108" s="176"/>
      <c r="AI108" s="176"/>
      <c r="AJ108" s="176"/>
      <c r="AK108" s="176"/>
      <c r="AL108" s="176"/>
      <c r="AM108" s="176"/>
      <c r="AN108" s="176"/>
      <c r="AO108" s="176"/>
      <c r="AP108" s="176"/>
      <c r="AQ108" s="176"/>
      <c r="AR108" s="176"/>
      <c r="AS108" s="176"/>
      <c r="AT108" s="176"/>
      <c r="AU108" s="176"/>
      <c r="AV108" s="176"/>
      <c r="AW108" s="176"/>
      <c r="AX108" s="176"/>
      <c r="AY108" s="179" t="s">
        <v>139</v>
      </c>
      <c r="AZ108" s="176"/>
      <c r="BA108" s="176"/>
      <c r="BB108" s="176"/>
      <c r="BC108" s="176"/>
      <c r="BD108" s="176"/>
      <c r="BE108" s="180">
        <f>IF(U108="základná",N108,0)</f>
        <v>0</v>
      </c>
      <c r="BF108" s="180">
        <f>IF(U108="znížená",N108,0)</f>
        <v>0</v>
      </c>
      <c r="BG108" s="180">
        <f>IF(U108="zákl. prenesená",N108,0)</f>
        <v>0</v>
      </c>
      <c r="BH108" s="180">
        <f>IF(U108="zníž. prenesená",N108,0)</f>
        <v>0</v>
      </c>
      <c r="BI108" s="180">
        <f>IF(U108="nulová",N108,0)</f>
        <v>0</v>
      </c>
      <c r="BJ108" s="179" t="s">
        <v>140</v>
      </c>
      <c r="BK108" s="176"/>
      <c r="BL108" s="176"/>
      <c r="BM108" s="176"/>
    </row>
    <row r="109" s="1" customFormat="1" ht="18" customHeight="1">
      <c r="B109" s="171"/>
      <c r="C109" s="172"/>
      <c r="D109" s="134" t="s">
        <v>143</v>
      </c>
      <c r="E109" s="173"/>
      <c r="F109" s="173"/>
      <c r="G109" s="173"/>
      <c r="H109" s="173"/>
      <c r="I109" s="172"/>
      <c r="J109" s="172"/>
      <c r="K109" s="172"/>
      <c r="L109" s="172"/>
      <c r="M109" s="172"/>
      <c r="N109" s="125">
        <f>ROUND(N88*T109,2)</f>
        <v>0</v>
      </c>
      <c r="O109" s="174"/>
      <c r="P109" s="174"/>
      <c r="Q109" s="174"/>
      <c r="R109" s="175"/>
      <c r="S109" s="176"/>
      <c r="T109" s="177"/>
      <c r="U109" s="178" t="s">
        <v>47</v>
      </c>
      <c r="V109" s="176"/>
      <c r="W109" s="176"/>
      <c r="X109" s="176"/>
      <c r="Y109" s="176"/>
      <c r="Z109" s="176"/>
      <c r="AA109" s="176"/>
      <c r="AB109" s="176"/>
      <c r="AC109" s="176"/>
      <c r="AD109" s="176"/>
      <c r="AE109" s="176"/>
      <c r="AF109" s="176"/>
      <c r="AG109" s="176"/>
      <c r="AH109" s="176"/>
      <c r="AI109" s="176"/>
      <c r="AJ109" s="176"/>
      <c r="AK109" s="176"/>
      <c r="AL109" s="176"/>
      <c r="AM109" s="176"/>
      <c r="AN109" s="176"/>
      <c r="AO109" s="176"/>
      <c r="AP109" s="176"/>
      <c r="AQ109" s="176"/>
      <c r="AR109" s="176"/>
      <c r="AS109" s="176"/>
      <c r="AT109" s="176"/>
      <c r="AU109" s="176"/>
      <c r="AV109" s="176"/>
      <c r="AW109" s="176"/>
      <c r="AX109" s="176"/>
      <c r="AY109" s="179" t="s">
        <v>139</v>
      </c>
      <c r="AZ109" s="176"/>
      <c r="BA109" s="176"/>
      <c r="BB109" s="176"/>
      <c r="BC109" s="176"/>
      <c r="BD109" s="176"/>
      <c r="BE109" s="180">
        <f>IF(U109="základná",N109,0)</f>
        <v>0</v>
      </c>
      <c r="BF109" s="180">
        <f>IF(U109="znížená",N109,0)</f>
        <v>0</v>
      </c>
      <c r="BG109" s="180">
        <f>IF(U109="zákl. prenesená",N109,0)</f>
        <v>0</v>
      </c>
      <c r="BH109" s="180">
        <f>IF(U109="zníž. prenesená",N109,0)</f>
        <v>0</v>
      </c>
      <c r="BI109" s="180">
        <f>IF(U109="nulová",N109,0)</f>
        <v>0</v>
      </c>
      <c r="BJ109" s="179" t="s">
        <v>140</v>
      </c>
      <c r="BK109" s="176"/>
      <c r="BL109" s="176"/>
      <c r="BM109" s="176"/>
    </row>
    <row r="110" s="1" customFormat="1" ht="18" customHeight="1">
      <c r="B110" s="171"/>
      <c r="C110" s="172"/>
      <c r="D110" s="134" t="s">
        <v>144</v>
      </c>
      <c r="E110" s="173"/>
      <c r="F110" s="173"/>
      <c r="G110" s="173"/>
      <c r="H110" s="173"/>
      <c r="I110" s="172"/>
      <c r="J110" s="172"/>
      <c r="K110" s="172"/>
      <c r="L110" s="172"/>
      <c r="M110" s="172"/>
      <c r="N110" s="125">
        <f>ROUND(N88*T110,2)</f>
        <v>0</v>
      </c>
      <c r="O110" s="174"/>
      <c r="P110" s="174"/>
      <c r="Q110" s="174"/>
      <c r="R110" s="175"/>
      <c r="S110" s="176"/>
      <c r="T110" s="177"/>
      <c r="U110" s="178" t="s">
        <v>47</v>
      </c>
      <c r="V110" s="176"/>
      <c r="W110" s="176"/>
      <c r="X110" s="176"/>
      <c r="Y110" s="176"/>
      <c r="Z110" s="176"/>
      <c r="AA110" s="176"/>
      <c r="AB110" s="176"/>
      <c r="AC110" s="176"/>
      <c r="AD110" s="176"/>
      <c r="AE110" s="176"/>
      <c r="AF110" s="176"/>
      <c r="AG110" s="176"/>
      <c r="AH110" s="176"/>
      <c r="AI110" s="176"/>
      <c r="AJ110" s="176"/>
      <c r="AK110" s="176"/>
      <c r="AL110" s="176"/>
      <c r="AM110" s="176"/>
      <c r="AN110" s="176"/>
      <c r="AO110" s="176"/>
      <c r="AP110" s="176"/>
      <c r="AQ110" s="176"/>
      <c r="AR110" s="176"/>
      <c r="AS110" s="176"/>
      <c r="AT110" s="176"/>
      <c r="AU110" s="176"/>
      <c r="AV110" s="176"/>
      <c r="AW110" s="176"/>
      <c r="AX110" s="176"/>
      <c r="AY110" s="179" t="s">
        <v>139</v>
      </c>
      <c r="AZ110" s="176"/>
      <c r="BA110" s="176"/>
      <c r="BB110" s="176"/>
      <c r="BC110" s="176"/>
      <c r="BD110" s="176"/>
      <c r="BE110" s="180">
        <f>IF(U110="základná",N110,0)</f>
        <v>0</v>
      </c>
      <c r="BF110" s="180">
        <f>IF(U110="znížená",N110,0)</f>
        <v>0</v>
      </c>
      <c r="BG110" s="180">
        <f>IF(U110="zákl. prenesená",N110,0)</f>
        <v>0</v>
      </c>
      <c r="BH110" s="180">
        <f>IF(U110="zníž. prenesená",N110,0)</f>
        <v>0</v>
      </c>
      <c r="BI110" s="180">
        <f>IF(U110="nulová",N110,0)</f>
        <v>0</v>
      </c>
      <c r="BJ110" s="179" t="s">
        <v>140</v>
      </c>
      <c r="BK110" s="176"/>
      <c r="BL110" s="176"/>
      <c r="BM110" s="176"/>
    </row>
    <row r="111" s="1" customFormat="1" ht="18" customHeight="1">
      <c r="B111" s="171"/>
      <c r="C111" s="172"/>
      <c r="D111" s="173" t="s">
        <v>145</v>
      </c>
      <c r="E111" s="172"/>
      <c r="F111" s="172"/>
      <c r="G111" s="172"/>
      <c r="H111" s="172"/>
      <c r="I111" s="172"/>
      <c r="J111" s="172"/>
      <c r="K111" s="172"/>
      <c r="L111" s="172"/>
      <c r="M111" s="172"/>
      <c r="N111" s="125">
        <f>ROUND(N88*T111,2)</f>
        <v>0</v>
      </c>
      <c r="O111" s="174"/>
      <c r="P111" s="174"/>
      <c r="Q111" s="174"/>
      <c r="R111" s="175"/>
      <c r="S111" s="176"/>
      <c r="T111" s="181"/>
      <c r="U111" s="182" t="s">
        <v>47</v>
      </c>
      <c r="V111" s="176"/>
      <c r="W111" s="176"/>
      <c r="X111" s="176"/>
      <c r="Y111" s="176"/>
      <c r="Z111" s="176"/>
      <c r="AA111" s="176"/>
      <c r="AB111" s="176"/>
      <c r="AC111" s="176"/>
      <c r="AD111" s="176"/>
      <c r="AE111" s="176"/>
      <c r="AF111" s="176"/>
      <c r="AG111" s="176"/>
      <c r="AH111" s="176"/>
      <c r="AI111" s="176"/>
      <c r="AJ111" s="176"/>
      <c r="AK111" s="176"/>
      <c r="AL111" s="176"/>
      <c r="AM111" s="176"/>
      <c r="AN111" s="176"/>
      <c r="AO111" s="176"/>
      <c r="AP111" s="176"/>
      <c r="AQ111" s="176"/>
      <c r="AR111" s="176"/>
      <c r="AS111" s="176"/>
      <c r="AT111" s="176"/>
      <c r="AU111" s="176"/>
      <c r="AV111" s="176"/>
      <c r="AW111" s="176"/>
      <c r="AX111" s="176"/>
      <c r="AY111" s="179" t="s">
        <v>146</v>
      </c>
      <c r="AZ111" s="176"/>
      <c r="BA111" s="176"/>
      <c r="BB111" s="176"/>
      <c r="BC111" s="176"/>
      <c r="BD111" s="176"/>
      <c r="BE111" s="180">
        <f>IF(U111="základná",N111,0)</f>
        <v>0</v>
      </c>
      <c r="BF111" s="180">
        <f>IF(U111="znížená",N111,0)</f>
        <v>0</v>
      </c>
      <c r="BG111" s="180">
        <f>IF(U111="zákl. prenesená",N111,0)</f>
        <v>0</v>
      </c>
      <c r="BH111" s="180">
        <f>IF(U111="zníž. prenesená",N111,0)</f>
        <v>0</v>
      </c>
      <c r="BI111" s="180">
        <f>IF(U111="nulová",N111,0)</f>
        <v>0</v>
      </c>
      <c r="BJ111" s="179" t="s">
        <v>140</v>
      </c>
      <c r="BK111" s="176"/>
      <c r="BL111" s="176"/>
      <c r="BM111" s="176"/>
    </row>
    <row r="112" s="1" customFormat="1">
      <c r="B112" s="44"/>
      <c r="C112" s="45"/>
      <c r="D112" s="45"/>
      <c r="E112" s="45"/>
      <c r="F112" s="45"/>
      <c r="G112" s="45"/>
      <c r="H112" s="45"/>
      <c r="I112" s="45"/>
      <c r="J112" s="45"/>
      <c r="K112" s="45"/>
      <c r="L112" s="45"/>
      <c r="M112" s="45"/>
      <c r="N112" s="45"/>
      <c r="O112" s="45"/>
      <c r="P112" s="45"/>
      <c r="Q112" s="45"/>
      <c r="R112" s="46"/>
    </row>
    <row r="113" s="1" customFormat="1" ht="29.28" customHeight="1">
      <c r="B113" s="44"/>
      <c r="C113" s="138" t="s">
        <v>107</v>
      </c>
      <c r="D113" s="139"/>
      <c r="E113" s="139"/>
      <c r="F113" s="139"/>
      <c r="G113" s="139"/>
      <c r="H113" s="139"/>
      <c r="I113" s="139"/>
      <c r="J113" s="139"/>
      <c r="K113" s="139"/>
      <c r="L113" s="140">
        <f>ROUND(SUM(N88+N105),2)</f>
        <v>0</v>
      </c>
      <c r="M113" s="140"/>
      <c r="N113" s="140"/>
      <c r="O113" s="140"/>
      <c r="P113" s="140"/>
      <c r="Q113" s="140"/>
      <c r="R113" s="46"/>
    </row>
    <row r="114" s="1" customFormat="1" ht="6.96" customHeight="1">
      <c r="B114" s="73"/>
      <c r="C114" s="74"/>
      <c r="D114" s="74"/>
      <c r="E114" s="74"/>
      <c r="F114" s="74"/>
      <c r="G114" s="74"/>
      <c r="H114" s="74"/>
      <c r="I114" s="74"/>
      <c r="J114" s="74"/>
      <c r="K114" s="74"/>
      <c r="L114" s="74"/>
      <c r="M114" s="74"/>
      <c r="N114" s="74"/>
      <c r="O114" s="74"/>
      <c r="P114" s="74"/>
      <c r="Q114" s="74"/>
      <c r="R114" s="75"/>
    </row>
    <row r="118" s="1" customFormat="1" ht="6.96" customHeight="1">
      <c r="B118" s="76"/>
      <c r="C118" s="77"/>
      <c r="D118" s="77"/>
      <c r="E118" s="77"/>
      <c r="F118" s="77"/>
      <c r="G118" s="77"/>
      <c r="H118" s="77"/>
      <c r="I118" s="77"/>
      <c r="J118" s="77"/>
      <c r="K118" s="77"/>
      <c r="L118" s="77"/>
      <c r="M118" s="77"/>
      <c r="N118" s="77"/>
      <c r="O118" s="77"/>
      <c r="P118" s="77"/>
      <c r="Q118" s="77"/>
      <c r="R118" s="78"/>
    </row>
    <row r="119" s="1" customFormat="1" ht="36.96" customHeight="1">
      <c r="B119" s="44"/>
      <c r="C119" s="25" t="s">
        <v>147</v>
      </c>
      <c r="D119" s="45"/>
      <c r="E119" s="45"/>
      <c r="F119" s="45"/>
      <c r="G119" s="45"/>
      <c r="H119" s="45"/>
      <c r="I119" s="45"/>
      <c r="J119" s="45"/>
      <c r="K119" s="45"/>
      <c r="L119" s="45"/>
      <c r="M119" s="45"/>
      <c r="N119" s="45"/>
      <c r="O119" s="45"/>
      <c r="P119" s="45"/>
      <c r="Q119" s="45"/>
      <c r="R119" s="46"/>
    </row>
    <row r="120" s="1" customFormat="1" ht="6.96" customHeight="1">
      <c r="B120" s="44"/>
      <c r="C120" s="45"/>
      <c r="D120" s="45"/>
      <c r="E120" s="45"/>
      <c r="F120" s="45"/>
      <c r="G120" s="45"/>
      <c r="H120" s="45"/>
      <c r="I120" s="45"/>
      <c r="J120" s="45"/>
      <c r="K120" s="45"/>
      <c r="L120" s="45"/>
      <c r="M120" s="45"/>
      <c r="N120" s="45"/>
      <c r="O120" s="45"/>
      <c r="P120" s="45"/>
      <c r="Q120" s="45"/>
      <c r="R120" s="46"/>
    </row>
    <row r="121" s="1" customFormat="1" ht="30" customHeight="1">
      <c r="B121" s="44"/>
      <c r="C121" s="36" t="s">
        <v>17</v>
      </c>
      <c r="D121" s="45"/>
      <c r="E121" s="45"/>
      <c r="F121" s="143" t="str">
        <f>F6</f>
        <v xml:space="preserve"> REKONŠTRUKCIA MESTSKEJ KNIŽNICE 1801- rampa</v>
      </c>
      <c r="G121" s="36"/>
      <c r="H121" s="36"/>
      <c r="I121" s="36"/>
      <c r="J121" s="36"/>
      <c r="K121" s="36"/>
      <c r="L121" s="36"/>
      <c r="M121" s="36"/>
      <c r="N121" s="36"/>
      <c r="O121" s="36"/>
      <c r="P121" s="36"/>
      <c r="Q121" s="45"/>
      <c r="R121" s="46"/>
    </row>
    <row r="122" s="1" customFormat="1" ht="36.96" customHeight="1">
      <c r="B122" s="44"/>
      <c r="C122" s="83" t="s">
        <v>114</v>
      </c>
      <c r="D122" s="45"/>
      <c r="E122" s="45"/>
      <c r="F122" s="85" t="str">
        <f>F7</f>
        <v xml:space="preserve">1801 - E1 -  REKONŠTRUKCIA MESTSKEJ KNIŽNICE </v>
      </c>
      <c r="G122" s="45"/>
      <c r="H122" s="45"/>
      <c r="I122" s="45"/>
      <c r="J122" s="45"/>
      <c r="K122" s="45"/>
      <c r="L122" s="45"/>
      <c r="M122" s="45"/>
      <c r="N122" s="45"/>
      <c r="O122" s="45"/>
      <c r="P122" s="45"/>
      <c r="Q122" s="45"/>
      <c r="R122" s="46"/>
    </row>
    <row r="123" s="1" customFormat="1" ht="6.96" customHeight="1">
      <c r="B123" s="44"/>
      <c r="C123" s="45"/>
      <c r="D123" s="45"/>
      <c r="E123" s="45"/>
      <c r="F123" s="45"/>
      <c r="G123" s="45"/>
      <c r="H123" s="45"/>
      <c r="I123" s="45"/>
      <c r="J123" s="45"/>
      <c r="K123" s="45"/>
      <c r="L123" s="45"/>
      <c r="M123" s="45"/>
      <c r="N123" s="45"/>
      <c r="O123" s="45"/>
      <c r="P123" s="45"/>
      <c r="Q123" s="45"/>
      <c r="R123" s="46"/>
    </row>
    <row r="124" s="1" customFormat="1" ht="18" customHeight="1">
      <c r="B124" s="44"/>
      <c r="C124" s="36" t="s">
        <v>22</v>
      </c>
      <c r="D124" s="45"/>
      <c r="E124" s="45"/>
      <c r="F124" s="31" t="str">
        <f>F9</f>
        <v>Ul. SNP Žiar nad Hronom</v>
      </c>
      <c r="G124" s="45"/>
      <c r="H124" s="45"/>
      <c r="I124" s="45"/>
      <c r="J124" s="45"/>
      <c r="K124" s="36" t="s">
        <v>24</v>
      </c>
      <c r="L124" s="45"/>
      <c r="M124" s="88" t="str">
        <f>IF(O9="","",O9)</f>
        <v>14. 3. 2018</v>
      </c>
      <c r="N124" s="88"/>
      <c r="O124" s="88"/>
      <c r="P124" s="88"/>
      <c r="Q124" s="45"/>
      <c r="R124" s="46"/>
    </row>
    <row r="125" s="1" customFormat="1" ht="6.96" customHeight="1">
      <c r="B125" s="44"/>
      <c r="C125" s="45"/>
      <c r="D125" s="45"/>
      <c r="E125" s="45"/>
      <c r="F125" s="45"/>
      <c r="G125" s="45"/>
      <c r="H125" s="45"/>
      <c r="I125" s="45"/>
      <c r="J125" s="45"/>
      <c r="K125" s="45"/>
      <c r="L125" s="45"/>
      <c r="M125" s="45"/>
      <c r="N125" s="45"/>
      <c r="O125" s="45"/>
      <c r="P125" s="45"/>
      <c r="Q125" s="45"/>
      <c r="R125" s="46"/>
    </row>
    <row r="126" s="1" customFormat="1">
      <c r="B126" s="44"/>
      <c r="C126" s="36" t="s">
        <v>26</v>
      </c>
      <c r="D126" s="45"/>
      <c r="E126" s="45"/>
      <c r="F126" s="31" t="str">
        <f>E12</f>
        <v>Mesto Žiar nad Hronom</v>
      </c>
      <c r="G126" s="45"/>
      <c r="H126" s="45"/>
      <c r="I126" s="45"/>
      <c r="J126" s="45"/>
      <c r="K126" s="36" t="s">
        <v>32</v>
      </c>
      <c r="L126" s="45"/>
      <c r="M126" s="31" t="str">
        <f>E18</f>
        <v xml:space="preserve">Architekti-DE  Šoltésovej 22,96501 Žiar nad Hronom</v>
      </c>
      <c r="N126" s="31"/>
      <c r="O126" s="31"/>
      <c r="P126" s="31"/>
      <c r="Q126" s="31"/>
      <c r="R126" s="46"/>
    </row>
    <row r="127" s="1" customFormat="1" ht="14.4" customHeight="1">
      <c r="B127" s="44"/>
      <c r="C127" s="36" t="s">
        <v>30</v>
      </c>
      <c r="D127" s="45"/>
      <c r="E127" s="45"/>
      <c r="F127" s="31" t="str">
        <f>IF(E15="","",E15)</f>
        <v>Vyplň údaj</v>
      </c>
      <c r="G127" s="45"/>
      <c r="H127" s="45"/>
      <c r="I127" s="45"/>
      <c r="J127" s="45"/>
      <c r="K127" s="36" t="s">
        <v>38</v>
      </c>
      <c r="L127" s="45"/>
      <c r="M127" s="31" t="str">
        <f>E21</f>
        <v xml:space="preserve"> </v>
      </c>
      <c r="N127" s="31"/>
      <c r="O127" s="31"/>
      <c r="P127" s="31"/>
      <c r="Q127" s="31"/>
      <c r="R127" s="46"/>
    </row>
    <row r="128" s="1" customFormat="1" ht="10.32" customHeight="1">
      <c r="B128" s="44"/>
      <c r="C128" s="45"/>
      <c r="D128" s="45"/>
      <c r="E128" s="45"/>
      <c r="F128" s="45"/>
      <c r="G128" s="45"/>
      <c r="H128" s="45"/>
      <c r="I128" s="45"/>
      <c r="J128" s="45"/>
      <c r="K128" s="45"/>
      <c r="L128" s="45"/>
      <c r="M128" s="45"/>
      <c r="N128" s="45"/>
      <c r="O128" s="45"/>
      <c r="P128" s="45"/>
      <c r="Q128" s="45"/>
      <c r="R128" s="46"/>
    </row>
    <row r="129" s="8" customFormat="1" ht="29.28" customHeight="1">
      <c r="B129" s="183"/>
      <c r="C129" s="184" t="s">
        <v>148</v>
      </c>
      <c r="D129" s="185" t="s">
        <v>149</v>
      </c>
      <c r="E129" s="185" t="s">
        <v>62</v>
      </c>
      <c r="F129" s="185" t="s">
        <v>150</v>
      </c>
      <c r="G129" s="185"/>
      <c r="H129" s="185"/>
      <c r="I129" s="185"/>
      <c r="J129" s="185" t="s">
        <v>151</v>
      </c>
      <c r="K129" s="185" t="s">
        <v>152</v>
      </c>
      <c r="L129" s="185" t="s">
        <v>153</v>
      </c>
      <c r="M129" s="185"/>
      <c r="N129" s="185" t="s">
        <v>119</v>
      </c>
      <c r="O129" s="185"/>
      <c r="P129" s="185"/>
      <c r="Q129" s="186"/>
      <c r="R129" s="187"/>
      <c r="T129" s="98" t="s">
        <v>154</v>
      </c>
      <c r="U129" s="99" t="s">
        <v>44</v>
      </c>
      <c r="V129" s="99" t="s">
        <v>155</v>
      </c>
      <c r="W129" s="99" t="s">
        <v>156</v>
      </c>
      <c r="X129" s="99" t="s">
        <v>157</v>
      </c>
      <c r="Y129" s="99" t="s">
        <v>158</v>
      </c>
      <c r="Z129" s="99" t="s">
        <v>159</v>
      </c>
      <c r="AA129" s="100" t="s">
        <v>160</v>
      </c>
    </row>
    <row r="130" s="1" customFormat="1" ht="29.28" customHeight="1">
      <c r="B130" s="44"/>
      <c r="C130" s="102" t="s">
        <v>116</v>
      </c>
      <c r="D130" s="45"/>
      <c r="E130" s="45"/>
      <c r="F130" s="45"/>
      <c r="G130" s="45"/>
      <c r="H130" s="45"/>
      <c r="I130" s="45"/>
      <c r="J130" s="45"/>
      <c r="K130" s="45"/>
      <c r="L130" s="45"/>
      <c r="M130" s="45"/>
      <c r="N130" s="188">
        <f>BK130</f>
        <v>0</v>
      </c>
      <c r="O130" s="189"/>
      <c r="P130" s="189"/>
      <c r="Q130" s="189"/>
      <c r="R130" s="46"/>
      <c r="T130" s="101"/>
      <c r="U130" s="65"/>
      <c r="V130" s="65"/>
      <c r="W130" s="190">
        <f>W131+W180+W191+W194</f>
        <v>0</v>
      </c>
      <c r="X130" s="65"/>
      <c r="Y130" s="190">
        <f>Y131+Y180+Y191+Y194</f>
        <v>83.56476969000002</v>
      </c>
      <c r="Z130" s="65"/>
      <c r="AA130" s="191">
        <f>AA131+AA180+AA191+AA194</f>
        <v>29.961225000000002</v>
      </c>
      <c r="AT130" s="20" t="s">
        <v>79</v>
      </c>
      <c r="AU130" s="20" t="s">
        <v>121</v>
      </c>
      <c r="BK130" s="192">
        <f>BK131+BK180+BK191+BK194</f>
        <v>0</v>
      </c>
    </row>
    <row r="131" s="9" customFormat="1" ht="37.44" customHeight="1">
      <c r="B131" s="193"/>
      <c r="C131" s="194"/>
      <c r="D131" s="195" t="s">
        <v>122</v>
      </c>
      <c r="E131" s="195"/>
      <c r="F131" s="195"/>
      <c r="G131" s="195"/>
      <c r="H131" s="195"/>
      <c r="I131" s="195"/>
      <c r="J131" s="195"/>
      <c r="K131" s="195"/>
      <c r="L131" s="195"/>
      <c r="M131" s="195"/>
      <c r="N131" s="167">
        <f>BK131</f>
        <v>0</v>
      </c>
      <c r="O131" s="196"/>
      <c r="P131" s="196"/>
      <c r="Q131" s="196"/>
      <c r="R131" s="197"/>
      <c r="T131" s="198"/>
      <c r="U131" s="194"/>
      <c r="V131" s="194"/>
      <c r="W131" s="199">
        <f>W132+W138+W145+W150+W159+W165+W178</f>
        <v>0</v>
      </c>
      <c r="X131" s="194"/>
      <c r="Y131" s="199">
        <f>Y132+Y138+Y145+Y150+Y159+Y165+Y178</f>
        <v>83.051171670000016</v>
      </c>
      <c r="Z131" s="194"/>
      <c r="AA131" s="200">
        <f>AA132+AA138+AA145+AA150+AA159+AA165+AA178</f>
        <v>29.961225000000002</v>
      </c>
      <c r="AR131" s="201" t="s">
        <v>88</v>
      </c>
      <c r="AT131" s="202" t="s">
        <v>79</v>
      </c>
      <c r="AU131" s="202" t="s">
        <v>80</v>
      </c>
      <c r="AY131" s="201" t="s">
        <v>161</v>
      </c>
      <c r="BK131" s="203">
        <f>BK132+BK138+BK145+BK150+BK159+BK165+BK178</f>
        <v>0</v>
      </c>
    </row>
    <row r="132" s="9" customFormat="1" ht="19.92" customHeight="1">
      <c r="B132" s="193"/>
      <c r="C132" s="194"/>
      <c r="D132" s="204" t="s">
        <v>123</v>
      </c>
      <c r="E132" s="204"/>
      <c r="F132" s="204"/>
      <c r="G132" s="204"/>
      <c r="H132" s="204"/>
      <c r="I132" s="204"/>
      <c r="J132" s="204"/>
      <c r="K132" s="204"/>
      <c r="L132" s="204"/>
      <c r="M132" s="204"/>
      <c r="N132" s="205">
        <f>BK132</f>
        <v>0</v>
      </c>
      <c r="O132" s="206"/>
      <c r="P132" s="206"/>
      <c r="Q132" s="206"/>
      <c r="R132" s="197"/>
      <c r="T132" s="198"/>
      <c r="U132" s="194"/>
      <c r="V132" s="194"/>
      <c r="W132" s="199">
        <f>SUM(W133:W137)</f>
        <v>0</v>
      </c>
      <c r="X132" s="194"/>
      <c r="Y132" s="199">
        <f>SUM(Y133:Y137)</f>
        <v>0.002</v>
      </c>
      <c r="Z132" s="194"/>
      <c r="AA132" s="200">
        <f>SUM(AA133:AA137)</f>
        <v>0.65159999999999996</v>
      </c>
      <c r="AR132" s="201" t="s">
        <v>88</v>
      </c>
      <c r="AT132" s="202" t="s">
        <v>79</v>
      </c>
      <c r="AU132" s="202" t="s">
        <v>88</v>
      </c>
      <c r="AY132" s="201" t="s">
        <v>161</v>
      </c>
      <c r="BK132" s="203">
        <f>SUM(BK133:BK137)</f>
        <v>0</v>
      </c>
    </row>
    <row r="133" s="1" customFormat="1" ht="38.25" customHeight="1">
      <c r="B133" s="171"/>
      <c r="C133" s="207" t="s">
        <v>88</v>
      </c>
      <c r="D133" s="207" t="s">
        <v>162</v>
      </c>
      <c r="E133" s="208" t="s">
        <v>163</v>
      </c>
      <c r="F133" s="209" t="s">
        <v>164</v>
      </c>
      <c r="G133" s="209"/>
      <c r="H133" s="209"/>
      <c r="I133" s="209"/>
      <c r="J133" s="210" t="s">
        <v>165</v>
      </c>
      <c r="K133" s="211">
        <v>3.6000000000000001</v>
      </c>
      <c r="L133" s="212">
        <v>0</v>
      </c>
      <c r="M133" s="212"/>
      <c r="N133" s="211">
        <f>ROUND(L133*K133,3)</f>
        <v>0</v>
      </c>
      <c r="O133" s="211"/>
      <c r="P133" s="211"/>
      <c r="Q133" s="211"/>
      <c r="R133" s="175"/>
      <c r="T133" s="213" t="s">
        <v>5</v>
      </c>
      <c r="U133" s="54" t="s">
        <v>47</v>
      </c>
      <c r="V133" s="45"/>
      <c r="W133" s="214">
        <f>V133*K133</f>
        <v>0</v>
      </c>
      <c r="X133" s="214">
        <v>0</v>
      </c>
      <c r="Y133" s="214">
        <f>X133*K133</f>
        <v>0</v>
      </c>
      <c r="Z133" s="214">
        <v>0.18099999999999999</v>
      </c>
      <c r="AA133" s="215">
        <f>Z133*K133</f>
        <v>0.65159999999999996</v>
      </c>
      <c r="AR133" s="20" t="s">
        <v>166</v>
      </c>
      <c r="AT133" s="20" t="s">
        <v>162</v>
      </c>
      <c r="AU133" s="20" t="s">
        <v>140</v>
      </c>
      <c r="AY133" s="20" t="s">
        <v>161</v>
      </c>
      <c r="BE133" s="130">
        <f>IF(U133="základná",N133,0)</f>
        <v>0</v>
      </c>
      <c r="BF133" s="130">
        <f>IF(U133="znížená",N133,0)</f>
        <v>0</v>
      </c>
      <c r="BG133" s="130">
        <f>IF(U133="zákl. prenesená",N133,0)</f>
        <v>0</v>
      </c>
      <c r="BH133" s="130">
        <f>IF(U133="zníž. prenesená",N133,0)</f>
        <v>0</v>
      </c>
      <c r="BI133" s="130">
        <f>IF(U133="nulová",N133,0)</f>
        <v>0</v>
      </c>
      <c r="BJ133" s="20" t="s">
        <v>140</v>
      </c>
      <c r="BK133" s="216">
        <f>ROUND(L133*K133,3)</f>
        <v>0</v>
      </c>
      <c r="BL133" s="20" t="s">
        <v>166</v>
      </c>
      <c r="BM133" s="20" t="s">
        <v>167</v>
      </c>
    </row>
    <row r="134" s="1" customFormat="1" ht="25.5" customHeight="1">
      <c r="B134" s="171"/>
      <c r="C134" s="207" t="s">
        <v>140</v>
      </c>
      <c r="D134" s="207" t="s">
        <v>162</v>
      </c>
      <c r="E134" s="208" t="s">
        <v>168</v>
      </c>
      <c r="F134" s="209" t="s">
        <v>169</v>
      </c>
      <c r="G134" s="209"/>
      <c r="H134" s="209"/>
      <c r="I134" s="209"/>
      <c r="J134" s="210" t="s">
        <v>170</v>
      </c>
      <c r="K134" s="211">
        <v>21.273</v>
      </c>
      <c r="L134" s="212">
        <v>0</v>
      </c>
      <c r="M134" s="212"/>
      <c r="N134" s="211">
        <f>ROUND(L134*K134,3)</f>
        <v>0</v>
      </c>
      <c r="O134" s="211"/>
      <c r="P134" s="211"/>
      <c r="Q134" s="211"/>
      <c r="R134" s="175"/>
      <c r="T134" s="213" t="s">
        <v>5</v>
      </c>
      <c r="U134" s="54" t="s">
        <v>47</v>
      </c>
      <c r="V134" s="45"/>
      <c r="W134" s="214">
        <f>V134*K134</f>
        <v>0</v>
      </c>
      <c r="X134" s="214">
        <v>0</v>
      </c>
      <c r="Y134" s="214">
        <f>X134*K134</f>
        <v>0</v>
      </c>
      <c r="Z134" s="214">
        <v>0</v>
      </c>
      <c r="AA134" s="215">
        <f>Z134*K134</f>
        <v>0</v>
      </c>
      <c r="AR134" s="20" t="s">
        <v>166</v>
      </c>
      <c r="AT134" s="20" t="s">
        <v>162</v>
      </c>
      <c r="AU134" s="20" t="s">
        <v>140</v>
      </c>
      <c r="AY134" s="20" t="s">
        <v>161</v>
      </c>
      <c r="BE134" s="130">
        <f>IF(U134="základná",N134,0)</f>
        <v>0</v>
      </c>
      <c r="BF134" s="130">
        <f>IF(U134="znížená",N134,0)</f>
        <v>0</v>
      </c>
      <c r="BG134" s="130">
        <f>IF(U134="zákl. prenesená",N134,0)</f>
        <v>0</v>
      </c>
      <c r="BH134" s="130">
        <f>IF(U134="zníž. prenesená",N134,0)</f>
        <v>0</v>
      </c>
      <c r="BI134" s="130">
        <f>IF(U134="nulová",N134,0)</f>
        <v>0</v>
      </c>
      <c r="BJ134" s="20" t="s">
        <v>140</v>
      </c>
      <c r="BK134" s="216">
        <f>ROUND(L134*K134,3)</f>
        <v>0</v>
      </c>
      <c r="BL134" s="20" t="s">
        <v>166</v>
      </c>
      <c r="BM134" s="20" t="s">
        <v>171</v>
      </c>
    </row>
    <row r="135" s="1" customFormat="1" ht="38.25" customHeight="1">
      <c r="B135" s="171"/>
      <c r="C135" s="207" t="s">
        <v>172</v>
      </c>
      <c r="D135" s="207" t="s">
        <v>162</v>
      </c>
      <c r="E135" s="208" t="s">
        <v>173</v>
      </c>
      <c r="F135" s="209" t="s">
        <v>174</v>
      </c>
      <c r="G135" s="209"/>
      <c r="H135" s="209"/>
      <c r="I135" s="209"/>
      <c r="J135" s="210" t="s">
        <v>170</v>
      </c>
      <c r="K135" s="211">
        <v>36.734999999999999</v>
      </c>
      <c r="L135" s="212">
        <v>0</v>
      </c>
      <c r="M135" s="212"/>
      <c r="N135" s="211">
        <f>ROUND(L135*K135,3)</f>
        <v>0</v>
      </c>
      <c r="O135" s="211"/>
      <c r="P135" s="211"/>
      <c r="Q135" s="211"/>
      <c r="R135" s="175"/>
      <c r="T135" s="213" t="s">
        <v>5</v>
      </c>
      <c r="U135" s="54" t="s">
        <v>47</v>
      </c>
      <c r="V135" s="45"/>
      <c r="W135" s="214">
        <f>V135*K135</f>
        <v>0</v>
      </c>
      <c r="X135" s="214">
        <v>0</v>
      </c>
      <c r="Y135" s="214">
        <f>X135*K135</f>
        <v>0</v>
      </c>
      <c r="Z135" s="214">
        <v>0</v>
      </c>
      <c r="AA135" s="215">
        <f>Z135*K135</f>
        <v>0</v>
      </c>
      <c r="AR135" s="20" t="s">
        <v>166</v>
      </c>
      <c r="AT135" s="20" t="s">
        <v>162</v>
      </c>
      <c r="AU135" s="20" t="s">
        <v>140</v>
      </c>
      <c r="AY135" s="20" t="s">
        <v>161</v>
      </c>
      <c r="BE135" s="130">
        <f>IF(U135="základná",N135,0)</f>
        <v>0</v>
      </c>
      <c r="BF135" s="130">
        <f>IF(U135="znížená",N135,0)</f>
        <v>0</v>
      </c>
      <c r="BG135" s="130">
        <f>IF(U135="zákl. prenesená",N135,0)</f>
        <v>0</v>
      </c>
      <c r="BH135" s="130">
        <f>IF(U135="zníž. prenesená",N135,0)</f>
        <v>0</v>
      </c>
      <c r="BI135" s="130">
        <f>IF(U135="nulová",N135,0)</f>
        <v>0</v>
      </c>
      <c r="BJ135" s="20" t="s">
        <v>140</v>
      </c>
      <c r="BK135" s="216">
        <f>ROUND(L135*K135,3)</f>
        <v>0</v>
      </c>
      <c r="BL135" s="20" t="s">
        <v>166</v>
      </c>
      <c r="BM135" s="20" t="s">
        <v>175</v>
      </c>
    </row>
    <row r="136" s="1" customFormat="1" ht="25.5" customHeight="1">
      <c r="B136" s="171"/>
      <c r="C136" s="207" t="s">
        <v>166</v>
      </c>
      <c r="D136" s="207" t="s">
        <v>162</v>
      </c>
      <c r="E136" s="208" t="s">
        <v>176</v>
      </c>
      <c r="F136" s="209" t="s">
        <v>177</v>
      </c>
      <c r="G136" s="209"/>
      <c r="H136" s="209"/>
      <c r="I136" s="209"/>
      <c r="J136" s="210" t="s">
        <v>165</v>
      </c>
      <c r="K136" s="211">
        <v>100</v>
      </c>
      <c r="L136" s="212">
        <v>0</v>
      </c>
      <c r="M136" s="212"/>
      <c r="N136" s="211">
        <f>ROUND(L136*K136,3)</f>
        <v>0</v>
      </c>
      <c r="O136" s="211"/>
      <c r="P136" s="211"/>
      <c r="Q136" s="211"/>
      <c r="R136" s="175"/>
      <c r="T136" s="213" t="s">
        <v>5</v>
      </c>
      <c r="U136" s="54" t="s">
        <v>47</v>
      </c>
      <c r="V136" s="45"/>
      <c r="W136" s="214">
        <f>V136*K136</f>
        <v>0</v>
      </c>
      <c r="X136" s="214">
        <v>0</v>
      </c>
      <c r="Y136" s="214">
        <f>X136*K136</f>
        <v>0</v>
      </c>
      <c r="Z136" s="214">
        <v>0</v>
      </c>
      <c r="AA136" s="215">
        <f>Z136*K136</f>
        <v>0</v>
      </c>
      <c r="AR136" s="20" t="s">
        <v>166</v>
      </c>
      <c r="AT136" s="20" t="s">
        <v>162</v>
      </c>
      <c r="AU136" s="20" t="s">
        <v>140</v>
      </c>
      <c r="AY136" s="20" t="s">
        <v>161</v>
      </c>
      <c r="BE136" s="130">
        <f>IF(U136="základná",N136,0)</f>
        <v>0</v>
      </c>
      <c r="BF136" s="130">
        <f>IF(U136="znížená",N136,0)</f>
        <v>0</v>
      </c>
      <c r="BG136" s="130">
        <f>IF(U136="zákl. prenesená",N136,0)</f>
        <v>0</v>
      </c>
      <c r="BH136" s="130">
        <f>IF(U136="zníž. prenesená",N136,0)</f>
        <v>0</v>
      </c>
      <c r="BI136" s="130">
        <f>IF(U136="nulová",N136,0)</f>
        <v>0</v>
      </c>
      <c r="BJ136" s="20" t="s">
        <v>140</v>
      </c>
      <c r="BK136" s="216">
        <f>ROUND(L136*K136,3)</f>
        <v>0</v>
      </c>
      <c r="BL136" s="20" t="s">
        <v>166</v>
      </c>
      <c r="BM136" s="20" t="s">
        <v>178</v>
      </c>
    </row>
    <row r="137" s="1" customFormat="1" ht="16.5" customHeight="1">
      <c r="B137" s="171"/>
      <c r="C137" s="217" t="s">
        <v>179</v>
      </c>
      <c r="D137" s="217" t="s">
        <v>180</v>
      </c>
      <c r="E137" s="218" t="s">
        <v>181</v>
      </c>
      <c r="F137" s="219" t="s">
        <v>182</v>
      </c>
      <c r="G137" s="219"/>
      <c r="H137" s="219"/>
      <c r="I137" s="219"/>
      <c r="J137" s="220" t="s">
        <v>183</v>
      </c>
      <c r="K137" s="221">
        <v>2</v>
      </c>
      <c r="L137" s="222">
        <v>0</v>
      </c>
      <c r="M137" s="222"/>
      <c r="N137" s="221">
        <f>ROUND(L137*K137,3)</f>
        <v>0</v>
      </c>
      <c r="O137" s="211"/>
      <c r="P137" s="211"/>
      <c r="Q137" s="211"/>
      <c r="R137" s="175"/>
      <c r="T137" s="213" t="s">
        <v>5</v>
      </c>
      <c r="U137" s="54" t="s">
        <v>47</v>
      </c>
      <c r="V137" s="45"/>
      <c r="W137" s="214">
        <f>V137*K137</f>
        <v>0</v>
      </c>
      <c r="X137" s="214">
        <v>0.001</v>
      </c>
      <c r="Y137" s="214">
        <f>X137*K137</f>
        <v>0.002</v>
      </c>
      <c r="Z137" s="214">
        <v>0</v>
      </c>
      <c r="AA137" s="215">
        <f>Z137*K137</f>
        <v>0</v>
      </c>
      <c r="AR137" s="20" t="s">
        <v>184</v>
      </c>
      <c r="AT137" s="20" t="s">
        <v>180</v>
      </c>
      <c r="AU137" s="20" t="s">
        <v>140</v>
      </c>
      <c r="AY137" s="20" t="s">
        <v>161</v>
      </c>
      <c r="BE137" s="130">
        <f>IF(U137="základná",N137,0)</f>
        <v>0</v>
      </c>
      <c r="BF137" s="130">
        <f>IF(U137="znížená",N137,0)</f>
        <v>0</v>
      </c>
      <c r="BG137" s="130">
        <f>IF(U137="zákl. prenesená",N137,0)</f>
        <v>0</v>
      </c>
      <c r="BH137" s="130">
        <f>IF(U137="zníž. prenesená",N137,0)</f>
        <v>0</v>
      </c>
      <c r="BI137" s="130">
        <f>IF(U137="nulová",N137,0)</f>
        <v>0</v>
      </c>
      <c r="BJ137" s="20" t="s">
        <v>140</v>
      </c>
      <c r="BK137" s="216">
        <f>ROUND(L137*K137,3)</f>
        <v>0</v>
      </c>
      <c r="BL137" s="20" t="s">
        <v>166</v>
      </c>
      <c r="BM137" s="20" t="s">
        <v>185</v>
      </c>
    </row>
    <row r="138" s="9" customFormat="1" ht="29.88" customHeight="1">
      <c r="B138" s="193"/>
      <c r="C138" s="194"/>
      <c r="D138" s="204" t="s">
        <v>124</v>
      </c>
      <c r="E138" s="204"/>
      <c r="F138" s="204"/>
      <c r="G138" s="204"/>
      <c r="H138" s="204"/>
      <c r="I138" s="204"/>
      <c r="J138" s="204"/>
      <c r="K138" s="204"/>
      <c r="L138" s="204"/>
      <c r="M138" s="204"/>
      <c r="N138" s="223">
        <f>BK138</f>
        <v>0</v>
      </c>
      <c r="O138" s="224"/>
      <c r="P138" s="224"/>
      <c r="Q138" s="224"/>
      <c r="R138" s="197"/>
      <c r="T138" s="198"/>
      <c r="U138" s="194"/>
      <c r="V138" s="194"/>
      <c r="W138" s="199">
        <f>SUM(W139:W144)</f>
        <v>0</v>
      </c>
      <c r="X138" s="194"/>
      <c r="Y138" s="199">
        <f>SUM(Y139:Y144)</f>
        <v>61.765783450000001</v>
      </c>
      <c r="Z138" s="194"/>
      <c r="AA138" s="200">
        <f>SUM(AA139:AA144)</f>
        <v>0</v>
      </c>
      <c r="AR138" s="201" t="s">
        <v>88</v>
      </c>
      <c r="AT138" s="202" t="s">
        <v>79</v>
      </c>
      <c r="AU138" s="202" t="s">
        <v>88</v>
      </c>
      <c r="AY138" s="201" t="s">
        <v>161</v>
      </c>
      <c r="BK138" s="203">
        <f>SUM(BK139:BK144)</f>
        <v>0</v>
      </c>
    </row>
    <row r="139" s="1" customFormat="1" ht="25.5" customHeight="1">
      <c r="B139" s="171"/>
      <c r="C139" s="207" t="s">
        <v>186</v>
      </c>
      <c r="D139" s="207" t="s">
        <v>162</v>
      </c>
      <c r="E139" s="208" t="s">
        <v>187</v>
      </c>
      <c r="F139" s="209" t="s">
        <v>188</v>
      </c>
      <c r="G139" s="209"/>
      <c r="H139" s="209"/>
      <c r="I139" s="209"/>
      <c r="J139" s="210" t="s">
        <v>170</v>
      </c>
      <c r="K139" s="211">
        <v>8.2509999999999994</v>
      </c>
      <c r="L139" s="212">
        <v>0</v>
      </c>
      <c r="M139" s="212"/>
      <c r="N139" s="211">
        <f>ROUND(L139*K139,3)</f>
        <v>0</v>
      </c>
      <c r="O139" s="211"/>
      <c r="P139" s="211"/>
      <c r="Q139" s="211"/>
      <c r="R139" s="175"/>
      <c r="T139" s="213" t="s">
        <v>5</v>
      </c>
      <c r="U139" s="54" t="s">
        <v>47</v>
      </c>
      <c r="V139" s="45"/>
      <c r="W139" s="214">
        <f>V139*K139</f>
        <v>0</v>
      </c>
      <c r="X139" s="214">
        <v>2.0699999999999998</v>
      </c>
      <c r="Y139" s="214">
        <f>X139*K139</f>
        <v>17.079569999999997</v>
      </c>
      <c r="Z139" s="214">
        <v>0</v>
      </c>
      <c r="AA139" s="215">
        <f>Z139*K139</f>
        <v>0</v>
      </c>
      <c r="AR139" s="20" t="s">
        <v>166</v>
      </c>
      <c r="AT139" s="20" t="s">
        <v>162</v>
      </c>
      <c r="AU139" s="20" t="s">
        <v>140</v>
      </c>
      <c r="AY139" s="20" t="s">
        <v>161</v>
      </c>
      <c r="BE139" s="130">
        <f>IF(U139="základná",N139,0)</f>
        <v>0</v>
      </c>
      <c r="BF139" s="130">
        <f>IF(U139="znížená",N139,0)</f>
        <v>0</v>
      </c>
      <c r="BG139" s="130">
        <f>IF(U139="zákl. prenesená",N139,0)</f>
        <v>0</v>
      </c>
      <c r="BH139" s="130">
        <f>IF(U139="zníž. prenesená",N139,0)</f>
        <v>0</v>
      </c>
      <c r="BI139" s="130">
        <f>IF(U139="nulová",N139,0)</f>
        <v>0</v>
      </c>
      <c r="BJ139" s="20" t="s">
        <v>140</v>
      </c>
      <c r="BK139" s="216">
        <f>ROUND(L139*K139,3)</f>
        <v>0</v>
      </c>
      <c r="BL139" s="20" t="s">
        <v>166</v>
      </c>
      <c r="BM139" s="20" t="s">
        <v>189</v>
      </c>
    </row>
    <row r="140" s="1" customFormat="1" ht="25.5" customHeight="1">
      <c r="B140" s="171"/>
      <c r="C140" s="207" t="s">
        <v>190</v>
      </c>
      <c r="D140" s="207" t="s">
        <v>162</v>
      </c>
      <c r="E140" s="208" t="s">
        <v>191</v>
      </c>
      <c r="F140" s="209" t="s">
        <v>192</v>
      </c>
      <c r="G140" s="209"/>
      <c r="H140" s="209"/>
      <c r="I140" s="209"/>
      <c r="J140" s="210" t="s">
        <v>170</v>
      </c>
      <c r="K140" s="211">
        <v>5.6120000000000001</v>
      </c>
      <c r="L140" s="212">
        <v>0</v>
      </c>
      <c r="M140" s="212"/>
      <c r="N140" s="211">
        <f>ROUND(L140*K140,3)</f>
        <v>0</v>
      </c>
      <c r="O140" s="211"/>
      <c r="P140" s="211"/>
      <c r="Q140" s="211"/>
      <c r="R140" s="175"/>
      <c r="T140" s="213" t="s">
        <v>5</v>
      </c>
      <c r="U140" s="54" t="s">
        <v>47</v>
      </c>
      <c r="V140" s="45"/>
      <c r="W140" s="214">
        <f>V140*K140</f>
        <v>0</v>
      </c>
      <c r="X140" s="214">
        <v>2.2119</v>
      </c>
      <c r="Y140" s="214">
        <f>X140*K140</f>
        <v>12.4131828</v>
      </c>
      <c r="Z140" s="214">
        <v>0</v>
      </c>
      <c r="AA140" s="215">
        <f>Z140*K140</f>
        <v>0</v>
      </c>
      <c r="AR140" s="20" t="s">
        <v>166</v>
      </c>
      <c r="AT140" s="20" t="s">
        <v>162</v>
      </c>
      <c r="AU140" s="20" t="s">
        <v>140</v>
      </c>
      <c r="AY140" s="20" t="s">
        <v>161</v>
      </c>
      <c r="BE140" s="130">
        <f>IF(U140="základná",N140,0)</f>
        <v>0</v>
      </c>
      <c r="BF140" s="130">
        <f>IF(U140="znížená",N140,0)</f>
        <v>0</v>
      </c>
      <c r="BG140" s="130">
        <f>IF(U140="zákl. prenesená",N140,0)</f>
        <v>0</v>
      </c>
      <c r="BH140" s="130">
        <f>IF(U140="zníž. prenesená",N140,0)</f>
        <v>0</v>
      </c>
      <c r="BI140" s="130">
        <f>IF(U140="nulová",N140,0)</f>
        <v>0</v>
      </c>
      <c r="BJ140" s="20" t="s">
        <v>140</v>
      </c>
      <c r="BK140" s="216">
        <f>ROUND(L140*K140,3)</f>
        <v>0</v>
      </c>
      <c r="BL140" s="20" t="s">
        <v>166</v>
      </c>
      <c r="BM140" s="20" t="s">
        <v>193</v>
      </c>
    </row>
    <row r="141" s="1" customFormat="1" ht="25.5" customHeight="1">
      <c r="B141" s="171"/>
      <c r="C141" s="207" t="s">
        <v>184</v>
      </c>
      <c r="D141" s="207" t="s">
        <v>162</v>
      </c>
      <c r="E141" s="208" t="s">
        <v>194</v>
      </c>
      <c r="F141" s="209" t="s">
        <v>195</v>
      </c>
      <c r="G141" s="209"/>
      <c r="H141" s="209"/>
      <c r="I141" s="209"/>
      <c r="J141" s="210" t="s">
        <v>165</v>
      </c>
      <c r="K141" s="211">
        <v>17.568000000000001</v>
      </c>
      <c r="L141" s="212">
        <v>0</v>
      </c>
      <c r="M141" s="212"/>
      <c r="N141" s="211">
        <f>ROUND(L141*K141,3)</f>
        <v>0</v>
      </c>
      <c r="O141" s="211"/>
      <c r="P141" s="211"/>
      <c r="Q141" s="211"/>
      <c r="R141" s="175"/>
      <c r="T141" s="213" t="s">
        <v>5</v>
      </c>
      <c r="U141" s="54" t="s">
        <v>47</v>
      </c>
      <c r="V141" s="45"/>
      <c r="W141" s="214">
        <f>V141*K141</f>
        <v>0</v>
      </c>
      <c r="X141" s="214">
        <v>0.00067000000000000002</v>
      </c>
      <c r="Y141" s="214">
        <f>X141*K141</f>
        <v>0.011770560000000001</v>
      </c>
      <c r="Z141" s="214">
        <v>0</v>
      </c>
      <c r="AA141" s="215">
        <f>Z141*K141</f>
        <v>0</v>
      </c>
      <c r="AR141" s="20" t="s">
        <v>166</v>
      </c>
      <c r="AT141" s="20" t="s">
        <v>162</v>
      </c>
      <c r="AU141" s="20" t="s">
        <v>140</v>
      </c>
      <c r="AY141" s="20" t="s">
        <v>161</v>
      </c>
      <c r="BE141" s="130">
        <f>IF(U141="základná",N141,0)</f>
        <v>0</v>
      </c>
      <c r="BF141" s="130">
        <f>IF(U141="znížená",N141,0)</f>
        <v>0</v>
      </c>
      <c r="BG141" s="130">
        <f>IF(U141="zákl. prenesená",N141,0)</f>
        <v>0</v>
      </c>
      <c r="BH141" s="130">
        <f>IF(U141="zníž. prenesená",N141,0)</f>
        <v>0</v>
      </c>
      <c r="BI141" s="130">
        <f>IF(U141="nulová",N141,0)</f>
        <v>0</v>
      </c>
      <c r="BJ141" s="20" t="s">
        <v>140</v>
      </c>
      <c r="BK141" s="216">
        <f>ROUND(L141*K141,3)</f>
        <v>0</v>
      </c>
      <c r="BL141" s="20" t="s">
        <v>166</v>
      </c>
      <c r="BM141" s="20" t="s">
        <v>196</v>
      </c>
    </row>
    <row r="142" s="1" customFormat="1" ht="25.5" customHeight="1">
      <c r="B142" s="171"/>
      <c r="C142" s="207" t="s">
        <v>197</v>
      </c>
      <c r="D142" s="207" t="s">
        <v>162</v>
      </c>
      <c r="E142" s="208" t="s">
        <v>198</v>
      </c>
      <c r="F142" s="209" t="s">
        <v>199</v>
      </c>
      <c r="G142" s="209"/>
      <c r="H142" s="209"/>
      <c r="I142" s="209"/>
      <c r="J142" s="210" t="s">
        <v>165</v>
      </c>
      <c r="K142" s="211">
        <v>17.568000000000001</v>
      </c>
      <c r="L142" s="212">
        <v>0</v>
      </c>
      <c r="M142" s="212"/>
      <c r="N142" s="211">
        <f>ROUND(L142*K142,3)</f>
        <v>0</v>
      </c>
      <c r="O142" s="211"/>
      <c r="P142" s="211"/>
      <c r="Q142" s="211"/>
      <c r="R142" s="175"/>
      <c r="T142" s="213" t="s">
        <v>5</v>
      </c>
      <c r="U142" s="54" t="s">
        <v>47</v>
      </c>
      <c r="V142" s="45"/>
      <c r="W142" s="214">
        <f>V142*K142</f>
        <v>0</v>
      </c>
      <c r="X142" s="214">
        <v>0</v>
      </c>
      <c r="Y142" s="214">
        <f>X142*K142</f>
        <v>0</v>
      </c>
      <c r="Z142" s="214">
        <v>0</v>
      </c>
      <c r="AA142" s="215">
        <f>Z142*K142</f>
        <v>0</v>
      </c>
      <c r="AR142" s="20" t="s">
        <v>166</v>
      </c>
      <c r="AT142" s="20" t="s">
        <v>162</v>
      </c>
      <c r="AU142" s="20" t="s">
        <v>140</v>
      </c>
      <c r="AY142" s="20" t="s">
        <v>161</v>
      </c>
      <c r="BE142" s="130">
        <f>IF(U142="základná",N142,0)</f>
        <v>0</v>
      </c>
      <c r="BF142" s="130">
        <f>IF(U142="znížená",N142,0)</f>
        <v>0</v>
      </c>
      <c r="BG142" s="130">
        <f>IF(U142="zákl. prenesená",N142,0)</f>
        <v>0</v>
      </c>
      <c r="BH142" s="130">
        <f>IF(U142="zníž. prenesená",N142,0)</f>
        <v>0</v>
      </c>
      <c r="BI142" s="130">
        <f>IF(U142="nulová",N142,0)</f>
        <v>0</v>
      </c>
      <c r="BJ142" s="20" t="s">
        <v>140</v>
      </c>
      <c r="BK142" s="216">
        <f>ROUND(L142*K142,3)</f>
        <v>0</v>
      </c>
      <c r="BL142" s="20" t="s">
        <v>166</v>
      </c>
      <c r="BM142" s="20" t="s">
        <v>200</v>
      </c>
    </row>
    <row r="143" s="1" customFormat="1" ht="16.5" customHeight="1">
      <c r="B143" s="171"/>
      <c r="C143" s="207" t="s">
        <v>201</v>
      </c>
      <c r="D143" s="207" t="s">
        <v>162</v>
      </c>
      <c r="E143" s="208" t="s">
        <v>202</v>
      </c>
      <c r="F143" s="209" t="s">
        <v>203</v>
      </c>
      <c r="G143" s="209"/>
      <c r="H143" s="209"/>
      <c r="I143" s="209"/>
      <c r="J143" s="210" t="s">
        <v>204</v>
      </c>
      <c r="K143" s="211">
        <v>0.317</v>
      </c>
      <c r="L143" s="212">
        <v>0</v>
      </c>
      <c r="M143" s="212"/>
      <c r="N143" s="211">
        <f>ROUND(L143*K143,3)</f>
        <v>0</v>
      </c>
      <c r="O143" s="211"/>
      <c r="P143" s="211"/>
      <c r="Q143" s="211"/>
      <c r="R143" s="175"/>
      <c r="T143" s="213" t="s">
        <v>5</v>
      </c>
      <c r="U143" s="54" t="s">
        <v>47</v>
      </c>
      <c r="V143" s="45"/>
      <c r="W143" s="214">
        <f>V143*K143</f>
        <v>0</v>
      </c>
      <c r="X143" s="214">
        <v>1.13453</v>
      </c>
      <c r="Y143" s="214">
        <f>X143*K143</f>
        <v>0.35964601000000002</v>
      </c>
      <c r="Z143" s="214">
        <v>0</v>
      </c>
      <c r="AA143" s="215">
        <f>Z143*K143</f>
        <v>0</v>
      </c>
      <c r="AR143" s="20" t="s">
        <v>166</v>
      </c>
      <c r="AT143" s="20" t="s">
        <v>162</v>
      </c>
      <c r="AU143" s="20" t="s">
        <v>140</v>
      </c>
      <c r="AY143" s="20" t="s">
        <v>161</v>
      </c>
      <c r="BE143" s="130">
        <f>IF(U143="základná",N143,0)</f>
        <v>0</v>
      </c>
      <c r="BF143" s="130">
        <f>IF(U143="znížená",N143,0)</f>
        <v>0</v>
      </c>
      <c r="BG143" s="130">
        <f>IF(U143="zákl. prenesená",N143,0)</f>
        <v>0</v>
      </c>
      <c r="BH143" s="130">
        <f>IF(U143="zníž. prenesená",N143,0)</f>
        <v>0</v>
      </c>
      <c r="BI143" s="130">
        <f>IF(U143="nulová",N143,0)</f>
        <v>0</v>
      </c>
      <c r="BJ143" s="20" t="s">
        <v>140</v>
      </c>
      <c r="BK143" s="216">
        <f>ROUND(L143*K143,3)</f>
        <v>0</v>
      </c>
      <c r="BL143" s="20" t="s">
        <v>166</v>
      </c>
      <c r="BM143" s="20" t="s">
        <v>205</v>
      </c>
    </row>
    <row r="144" s="1" customFormat="1" ht="25.5" customHeight="1">
      <c r="B144" s="171"/>
      <c r="C144" s="207" t="s">
        <v>206</v>
      </c>
      <c r="D144" s="207" t="s">
        <v>162</v>
      </c>
      <c r="E144" s="208" t="s">
        <v>207</v>
      </c>
      <c r="F144" s="209" t="s">
        <v>208</v>
      </c>
      <c r="G144" s="209"/>
      <c r="H144" s="209"/>
      <c r="I144" s="209"/>
      <c r="J144" s="210" t="s">
        <v>170</v>
      </c>
      <c r="K144" s="211">
        <v>14.336</v>
      </c>
      <c r="L144" s="212">
        <v>0</v>
      </c>
      <c r="M144" s="212"/>
      <c r="N144" s="211">
        <f>ROUND(L144*K144,3)</f>
        <v>0</v>
      </c>
      <c r="O144" s="211"/>
      <c r="P144" s="211"/>
      <c r="Q144" s="211"/>
      <c r="R144" s="175"/>
      <c r="T144" s="213" t="s">
        <v>5</v>
      </c>
      <c r="U144" s="54" t="s">
        <v>47</v>
      </c>
      <c r="V144" s="45"/>
      <c r="W144" s="214">
        <f>V144*K144</f>
        <v>0</v>
      </c>
      <c r="X144" s="214">
        <v>2.2252800000000001</v>
      </c>
      <c r="Y144" s="214">
        <f>X144*K144</f>
        <v>31.901614080000002</v>
      </c>
      <c r="Z144" s="214">
        <v>0</v>
      </c>
      <c r="AA144" s="215">
        <f>Z144*K144</f>
        <v>0</v>
      </c>
      <c r="AR144" s="20" t="s">
        <v>166</v>
      </c>
      <c r="AT144" s="20" t="s">
        <v>162</v>
      </c>
      <c r="AU144" s="20" t="s">
        <v>140</v>
      </c>
      <c r="AY144" s="20" t="s">
        <v>161</v>
      </c>
      <c r="BE144" s="130">
        <f>IF(U144="základná",N144,0)</f>
        <v>0</v>
      </c>
      <c r="BF144" s="130">
        <f>IF(U144="znížená",N144,0)</f>
        <v>0</v>
      </c>
      <c r="BG144" s="130">
        <f>IF(U144="zákl. prenesená",N144,0)</f>
        <v>0</v>
      </c>
      <c r="BH144" s="130">
        <f>IF(U144="zníž. prenesená",N144,0)</f>
        <v>0</v>
      </c>
      <c r="BI144" s="130">
        <f>IF(U144="nulová",N144,0)</f>
        <v>0</v>
      </c>
      <c r="BJ144" s="20" t="s">
        <v>140</v>
      </c>
      <c r="BK144" s="216">
        <f>ROUND(L144*K144,3)</f>
        <v>0</v>
      </c>
      <c r="BL144" s="20" t="s">
        <v>166</v>
      </c>
      <c r="BM144" s="20" t="s">
        <v>209</v>
      </c>
    </row>
    <row r="145" s="9" customFormat="1" ht="29.88" customHeight="1">
      <c r="B145" s="193"/>
      <c r="C145" s="194"/>
      <c r="D145" s="204" t="s">
        <v>125</v>
      </c>
      <c r="E145" s="204"/>
      <c r="F145" s="204"/>
      <c r="G145" s="204"/>
      <c r="H145" s="204"/>
      <c r="I145" s="204"/>
      <c r="J145" s="204"/>
      <c r="K145" s="204"/>
      <c r="L145" s="204"/>
      <c r="M145" s="204"/>
      <c r="N145" s="223">
        <f>BK145</f>
        <v>0</v>
      </c>
      <c r="O145" s="224"/>
      <c r="P145" s="224"/>
      <c r="Q145" s="224"/>
      <c r="R145" s="197"/>
      <c r="T145" s="198"/>
      <c r="U145" s="194"/>
      <c r="V145" s="194"/>
      <c r="W145" s="199">
        <f>SUM(W146:W149)</f>
        <v>0</v>
      </c>
      <c r="X145" s="194"/>
      <c r="Y145" s="199">
        <f>SUM(Y146:Y149)</f>
        <v>13.614473050000001</v>
      </c>
      <c r="Z145" s="194"/>
      <c r="AA145" s="200">
        <f>SUM(AA146:AA149)</f>
        <v>0</v>
      </c>
      <c r="AR145" s="201" t="s">
        <v>88</v>
      </c>
      <c r="AT145" s="202" t="s">
        <v>79</v>
      </c>
      <c r="AU145" s="202" t="s">
        <v>88</v>
      </c>
      <c r="AY145" s="201" t="s">
        <v>161</v>
      </c>
      <c r="BK145" s="203">
        <f>SUM(BK146:BK149)</f>
        <v>0</v>
      </c>
    </row>
    <row r="146" s="1" customFormat="1" ht="25.5" customHeight="1">
      <c r="B146" s="171"/>
      <c r="C146" s="207" t="s">
        <v>210</v>
      </c>
      <c r="D146" s="207" t="s">
        <v>162</v>
      </c>
      <c r="E146" s="208" t="s">
        <v>211</v>
      </c>
      <c r="F146" s="209" t="s">
        <v>212</v>
      </c>
      <c r="G146" s="209"/>
      <c r="H146" s="209"/>
      <c r="I146" s="209"/>
      <c r="J146" s="210" t="s">
        <v>170</v>
      </c>
      <c r="K146" s="211">
        <v>5.9560000000000004</v>
      </c>
      <c r="L146" s="212">
        <v>0</v>
      </c>
      <c r="M146" s="212"/>
      <c r="N146" s="211">
        <f>ROUND(L146*K146,3)</f>
        <v>0</v>
      </c>
      <c r="O146" s="211"/>
      <c r="P146" s="211"/>
      <c r="Q146" s="211"/>
      <c r="R146" s="175"/>
      <c r="T146" s="213" t="s">
        <v>5</v>
      </c>
      <c r="U146" s="54" t="s">
        <v>47</v>
      </c>
      <c r="V146" s="45"/>
      <c r="W146" s="214">
        <f>V146*K146</f>
        <v>0</v>
      </c>
      <c r="X146" s="214">
        <v>2.21191</v>
      </c>
      <c r="Y146" s="214">
        <f>X146*K146</f>
        <v>13.174135960000001</v>
      </c>
      <c r="Z146" s="214">
        <v>0</v>
      </c>
      <c r="AA146" s="215">
        <f>Z146*K146</f>
        <v>0</v>
      </c>
      <c r="AR146" s="20" t="s">
        <v>166</v>
      </c>
      <c r="AT146" s="20" t="s">
        <v>162</v>
      </c>
      <c r="AU146" s="20" t="s">
        <v>140</v>
      </c>
      <c r="AY146" s="20" t="s">
        <v>161</v>
      </c>
      <c r="BE146" s="130">
        <f>IF(U146="základná",N146,0)</f>
        <v>0</v>
      </c>
      <c r="BF146" s="130">
        <f>IF(U146="znížená",N146,0)</f>
        <v>0</v>
      </c>
      <c r="BG146" s="130">
        <f>IF(U146="zákl. prenesená",N146,0)</f>
        <v>0</v>
      </c>
      <c r="BH146" s="130">
        <f>IF(U146="zníž. prenesená",N146,0)</f>
        <v>0</v>
      </c>
      <c r="BI146" s="130">
        <f>IF(U146="nulová",N146,0)</f>
        <v>0</v>
      </c>
      <c r="BJ146" s="20" t="s">
        <v>140</v>
      </c>
      <c r="BK146" s="216">
        <f>ROUND(L146*K146,3)</f>
        <v>0</v>
      </c>
      <c r="BL146" s="20" t="s">
        <v>166</v>
      </c>
      <c r="BM146" s="20" t="s">
        <v>213</v>
      </c>
    </row>
    <row r="147" s="1" customFormat="1" ht="25.5" customHeight="1">
      <c r="B147" s="171"/>
      <c r="C147" s="207" t="s">
        <v>214</v>
      </c>
      <c r="D147" s="207" t="s">
        <v>162</v>
      </c>
      <c r="E147" s="208" t="s">
        <v>215</v>
      </c>
      <c r="F147" s="209" t="s">
        <v>216</v>
      </c>
      <c r="G147" s="209"/>
      <c r="H147" s="209"/>
      <c r="I147" s="209"/>
      <c r="J147" s="210" t="s">
        <v>165</v>
      </c>
      <c r="K147" s="211">
        <v>36.002000000000002</v>
      </c>
      <c r="L147" s="212">
        <v>0</v>
      </c>
      <c r="M147" s="212"/>
      <c r="N147" s="211">
        <f>ROUND(L147*K147,3)</f>
        <v>0</v>
      </c>
      <c r="O147" s="211"/>
      <c r="P147" s="211"/>
      <c r="Q147" s="211"/>
      <c r="R147" s="175"/>
      <c r="T147" s="213" t="s">
        <v>5</v>
      </c>
      <c r="U147" s="54" t="s">
        <v>47</v>
      </c>
      <c r="V147" s="45"/>
      <c r="W147" s="214">
        <f>V147*K147</f>
        <v>0</v>
      </c>
      <c r="X147" s="214">
        <v>0.00216</v>
      </c>
      <c r="Y147" s="214">
        <f>X147*K147</f>
        <v>0.077764320000000012</v>
      </c>
      <c r="Z147" s="214">
        <v>0</v>
      </c>
      <c r="AA147" s="215">
        <f>Z147*K147</f>
        <v>0</v>
      </c>
      <c r="AR147" s="20" t="s">
        <v>166</v>
      </c>
      <c r="AT147" s="20" t="s">
        <v>162</v>
      </c>
      <c r="AU147" s="20" t="s">
        <v>140</v>
      </c>
      <c r="AY147" s="20" t="s">
        <v>161</v>
      </c>
      <c r="BE147" s="130">
        <f>IF(U147="základná",N147,0)</f>
        <v>0</v>
      </c>
      <c r="BF147" s="130">
        <f>IF(U147="znížená",N147,0)</f>
        <v>0</v>
      </c>
      <c r="BG147" s="130">
        <f>IF(U147="zákl. prenesená",N147,0)</f>
        <v>0</v>
      </c>
      <c r="BH147" s="130">
        <f>IF(U147="zníž. prenesená",N147,0)</f>
        <v>0</v>
      </c>
      <c r="BI147" s="130">
        <f>IF(U147="nulová",N147,0)</f>
        <v>0</v>
      </c>
      <c r="BJ147" s="20" t="s">
        <v>140</v>
      </c>
      <c r="BK147" s="216">
        <f>ROUND(L147*K147,3)</f>
        <v>0</v>
      </c>
      <c r="BL147" s="20" t="s">
        <v>166</v>
      </c>
      <c r="BM147" s="20" t="s">
        <v>217</v>
      </c>
    </row>
    <row r="148" s="1" customFormat="1" ht="25.5" customHeight="1">
      <c r="B148" s="171"/>
      <c r="C148" s="207" t="s">
        <v>218</v>
      </c>
      <c r="D148" s="207" t="s">
        <v>162</v>
      </c>
      <c r="E148" s="208" t="s">
        <v>219</v>
      </c>
      <c r="F148" s="209" t="s">
        <v>220</v>
      </c>
      <c r="G148" s="209"/>
      <c r="H148" s="209"/>
      <c r="I148" s="209"/>
      <c r="J148" s="210" t="s">
        <v>165</v>
      </c>
      <c r="K148" s="211">
        <v>36.002000000000002</v>
      </c>
      <c r="L148" s="212">
        <v>0</v>
      </c>
      <c r="M148" s="212"/>
      <c r="N148" s="211">
        <f>ROUND(L148*K148,3)</f>
        <v>0</v>
      </c>
      <c r="O148" s="211"/>
      <c r="P148" s="211"/>
      <c r="Q148" s="211"/>
      <c r="R148" s="175"/>
      <c r="T148" s="213" t="s">
        <v>5</v>
      </c>
      <c r="U148" s="54" t="s">
        <v>47</v>
      </c>
      <c r="V148" s="45"/>
      <c r="W148" s="214">
        <f>V148*K148</f>
        <v>0</v>
      </c>
      <c r="X148" s="214">
        <v>0</v>
      </c>
      <c r="Y148" s="214">
        <f>X148*K148</f>
        <v>0</v>
      </c>
      <c r="Z148" s="214">
        <v>0</v>
      </c>
      <c r="AA148" s="215">
        <f>Z148*K148</f>
        <v>0</v>
      </c>
      <c r="AR148" s="20" t="s">
        <v>166</v>
      </c>
      <c r="AT148" s="20" t="s">
        <v>162</v>
      </c>
      <c r="AU148" s="20" t="s">
        <v>140</v>
      </c>
      <c r="AY148" s="20" t="s">
        <v>161</v>
      </c>
      <c r="BE148" s="130">
        <f>IF(U148="základná",N148,0)</f>
        <v>0</v>
      </c>
      <c r="BF148" s="130">
        <f>IF(U148="znížená",N148,0)</f>
        <v>0</v>
      </c>
      <c r="BG148" s="130">
        <f>IF(U148="zákl. prenesená",N148,0)</f>
        <v>0</v>
      </c>
      <c r="BH148" s="130">
        <f>IF(U148="zníž. prenesená",N148,0)</f>
        <v>0</v>
      </c>
      <c r="BI148" s="130">
        <f>IF(U148="nulová",N148,0)</f>
        <v>0</v>
      </c>
      <c r="BJ148" s="20" t="s">
        <v>140</v>
      </c>
      <c r="BK148" s="216">
        <f>ROUND(L148*K148,3)</f>
        <v>0</v>
      </c>
      <c r="BL148" s="20" t="s">
        <v>166</v>
      </c>
      <c r="BM148" s="20" t="s">
        <v>221</v>
      </c>
    </row>
    <row r="149" s="1" customFormat="1" ht="16.5" customHeight="1">
      <c r="B149" s="171"/>
      <c r="C149" s="207" t="s">
        <v>222</v>
      </c>
      <c r="D149" s="207" t="s">
        <v>162</v>
      </c>
      <c r="E149" s="208" t="s">
        <v>223</v>
      </c>
      <c r="F149" s="209" t="s">
        <v>224</v>
      </c>
      <c r="G149" s="209"/>
      <c r="H149" s="209"/>
      <c r="I149" s="209"/>
      <c r="J149" s="210" t="s">
        <v>204</v>
      </c>
      <c r="K149" s="211">
        <v>0.35699999999999998</v>
      </c>
      <c r="L149" s="212">
        <v>0</v>
      </c>
      <c r="M149" s="212"/>
      <c r="N149" s="211">
        <f>ROUND(L149*K149,3)</f>
        <v>0</v>
      </c>
      <c r="O149" s="211"/>
      <c r="P149" s="211"/>
      <c r="Q149" s="211"/>
      <c r="R149" s="175"/>
      <c r="T149" s="213" t="s">
        <v>5</v>
      </c>
      <c r="U149" s="54" t="s">
        <v>47</v>
      </c>
      <c r="V149" s="45"/>
      <c r="W149" s="214">
        <f>V149*K149</f>
        <v>0</v>
      </c>
      <c r="X149" s="214">
        <v>1.0156099999999999</v>
      </c>
      <c r="Y149" s="214">
        <f>X149*K149</f>
        <v>0.36257276999999993</v>
      </c>
      <c r="Z149" s="214">
        <v>0</v>
      </c>
      <c r="AA149" s="215">
        <f>Z149*K149</f>
        <v>0</v>
      </c>
      <c r="AR149" s="20" t="s">
        <v>166</v>
      </c>
      <c r="AT149" s="20" t="s">
        <v>162</v>
      </c>
      <c r="AU149" s="20" t="s">
        <v>140</v>
      </c>
      <c r="AY149" s="20" t="s">
        <v>161</v>
      </c>
      <c r="BE149" s="130">
        <f>IF(U149="základná",N149,0)</f>
        <v>0</v>
      </c>
      <c r="BF149" s="130">
        <f>IF(U149="znížená",N149,0)</f>
        <v>0</v>
      </c>
      <c r="BG149" s="130">
        <f>IF(U149="zákl. prenesená",N149,0)</f>
        <v>0</v>
      </c>
      <c r="BH149" s="130">
        <f>IF(U149="zníž. prenesená",N149,0)</f>
        <v>0</v>
      </c>
      <c r="BI149" s="130">
        <f>IF(U149="nulová",N149,0)</f>
        <v>0</v>
      </c>
      <c r="BJ149" s="20" t="s">
        <v>140</v>
      </c>
      <c r="BK149" s="216">
        <f>ROUND(L149*K149,3)</f>
        <v>0</v>
      </c>
      <c r="BL149" s="20" t="s">
        <v>166</v>
      </c>
      <c r="BM149" s="20" t="s">
        <v>225</v>
      </c>
    </row>
    <row r="150" s="9" customFormat="1" ht="29.88" customHeight="1">
      <c r="B150" s="193"/>
      <c r="C150" s="194"/>
      <c r="D150" s="204" t="s">
        <v>126</v>
      </c>
      <c r="E150" s="204"/>
      <c r="F150" s="204"/>
      <c r="G150" s="204"/>
      <c r="H150" s="204"/>
      <c r="I150" s="204"/>
      <c r="J150" s="204"/>
      <c r="K150" s="204"/>
      <c r="L150" s="204"/>
      <c r="M150" s="204"/>
      <c r="N150" s="223">
        <f>BK150</f>
        <v>0</v>
      </c>
      <c r="O150" s="224"/>
      <c r="P150" s="224"/>
      <c r="Q150" s="224"/>
      <c r="R150" s="197"/>
      <c r="T150" s="198"/>
      <c r="U150" s="194"/>
      <c r="V150" s="194"/>
      <c r="W150" s="199">
        <f>SUM(W151:W158)</f>
        <v>0</v>
      </c>
      <c r="X150" s="194"/>
      <c r="Y150" s="199">
        <f>SUM(Y151:Y158)</f>
        <v>4.5151457200000005</v>
      </c>
      <c r="Z150" s="194"/>
      <c r="AA150" s="200">
        <f>SUM(AA151:AA158)</f>
        <v>0</v>
      </c>
      <c r="AR150" s="201" t="s">
        <v>88</v>
      </c>
      <c r="AT150" s="202" t="s">
        <v>79</v>
      </c>
      <c r="AU150" s="202" t="s">
        <v>88</v>
      </c>
      <c r="AY150" s="201" t="s">
        <v>161</v>
      </c>
      <c r="BK150" s="203">
        <f>SUM(BK151:BK158)</f>
        <v>0</v>
      </c>
    </row>
    <row r="151" s="1" customFormat="1" ht="25.5" customHeight="1">
      <c r="B151" s="171"/>
      <c r="C151" s="207" t="s">
        <v>226</v>
      </c>
      <c r="D151" s="207" t="s">
        <v>162</v>
      </c>
      <c r="E151" s="208" t="s">
        <v>227</v>
      </c>
      <c r="F151" s="209" t="s">
        <v>228</v>
      </c>
      <c r="G151" s="209"/>
      <c r="H151" s="209"/>
      <c r="I151" s="209"/>
      <c r="J151" s="210" t="s">
        <v>170</v>
      </c>
      <c r="K151" s="211">
        <v>0.89100000000000001</v>
      </c>
      <c r="L151" s="212">
        <v>0</v>
      </c>
      <c r="M151" s="212"/>
      <c r="N151" s="211">
        <f>ROUND(L151*K151,3)</f>
        <v>0</v>
      </c>
      <c r="O151" s="211"/>
      <c r="P151" s="211"/>
      <c r="Q151" s="211"/>
      <c r="R151" s="175"/>
      <c r="T151" s="213" t="s">
        <v>5</v>
      </c>
      <c r="U151" s="54" t="s">
        <v>47</v>
      </c>
      <c r="V151" s="45"/>
      <c r="W151" s="214">
        <f>V151*K151</f>
        <v>0</v>
      </c>
      <c r="X151" s="214">
        <v>2.22648</v>
      </c>
      <c r="Y151" s="214">
        <f>X151*K151</f>
        <v>1.98379368</v>
      </c>
      <c r="Z151" s="214">
        <v>0</v>
      </c>
      <c r="AA151" s="215">
        <f>Z151*K151</f>
        <v>0</v>
      </c>
      <c r="AR151" s="20" t="s">
        <v>166</v>
      </c>
      <c r="AT151" s="20" t="s">
        <v>162</v>
      </c>
      <c r="AU151" s="20" t="s">
        <v>140</v>
      </c>
      <c r="AY151" s="20" t="s">
        <v>161</v>
      </c>
      <c r="BE151" s="130">
        <f>IF(U151="základná",N151,0)</f>
        <v>0</v>
      </c>
      <c r="BF151" s="130">
        <f>IF(U151="znížená",N151,0)</f>
        <v>0</v>
      </c>
      <c r="BG151" s="130">
        <f>IF(U151="zákl. prenesená",N151,0)</f>
        <v>0</v>
      </c>
      <c r="BH151" s="130">
        <f>IF(U151="zníž. prenesená",N151,0)</f>
        <v>0</v>
      </c>
      <c r="BI151" s="130">
        <f>IF(U151="nulová",N151,0)</f>
        <v>0</v>
      </c>
      <c r="BJ151" s="20" t="s">
        <v>140</v>
      </c>
      <c r="BK151" s="216">
        <f>ROUND(L151*K151,3)</f>
        <v>0</v>
      </c>
      <c r="BL151" s="20" t="s">
        <v>166</v>
      </c>
      <c r="BM151" s="20" t="s">
        <v>229</v>
      </c>
    </row>
    <row r="152" s="1" customFormat="1" ht="25.5" customHeight="1">
      <c r="B152" s="171"/>
      <c r="C152" s="207" t="s">
        <v>230</v>
      </c>
      <c r="D152" s="207" t="s">
        <v>162</v>
      </c>
      <c r="E152" s="208" t="s">
        <v>231</v>
      </c>
      <c r="F152" s="209" t="s">
        <v>232</v>
      </c>
      <c r="G152" s="209"/>
      <c r="H152" s="209"/>
      <c r="I152" s="209"/>
      <c r="J152" s="210" t="s">
        <v>165</v>
      </c>
      <c r="K152" s="211">
        <v>4.4550000000000001</v>
      </c>
      <c r="L152" s="212">
        <v>0</v>
      </c>
      <c r="M152" s="212"/>
      <c r="N152" s="211">
        <f>ROUND(L152*K152,3)</f>
        <v>0</v>
      </c>
      <c r="O152" s="211"/>
      <c r="P152" s="211"/>
      <c r="Q152" s="211"/>
      <c r="R152" s="175"/>
      <c r="T152" s="213" t="s">
        <v>5</v>
      </c>
      <c r="U152" s="54" t="s">
        <v>47</v>
      </c>
      <c r="V152" s="45"/>
      <c r="W152" s="214">
        <f>V152*K152</f>
        <v>0</v>
      </c>
      <c r="X152" s="214">
        <v>0.0043899999999999998</v>
      </c>
      <c r="Y152" s="214">
        <f>X152*K152</f>
        <v>0.019557450000000001</v>
      </c>
      <c r="Z152" s="214">
        <v>0</v>
      </c>
      <c r="AA152" s="215">
        <f>Z152*K152</f>
        <v>0</v>
      </c>
      <c r="AR152" s="20" t="s">
        <v>166</v>
      </c>
      <c r="AT152" s="20" t="s">
        <v>162</v>
      </c>
      <c r="AU152" s="20" t="s">
        <v>140</v>
      </c>
      <c r="AY152" s="20" t="s">
        <v>161</v>
      </c>
      <c r="BE152" s="130">
        <f>IF(U152="základná",N152,0)</f>
        <v>0</v>
      </c>
      <c r="BF152" s="130">
        <f>IF(U152="znížená",N152,0)</f>
        <v>0</v>
      </c>
      <c r="BG152" s="130">
        <f>IF(U152="zákl. prenesená",N152,0)</f>
        <v>0</v>
      </c>
      <c r="BH152" s="130">
        <f>IF(U152="zníž. prenesená",N152,0)</f>
        <v>0</v>
      </c>
      <c r="BI152" s="130">
        <f>IF(U152="nulová",N152,0)</f>
        <v>0</v>
      </c>
      <c r="BJ152" s="20" t="s">
        <v>140</v>
      </c>
      <c r="BK152" s="216">
        <f>ROUND(L152*K152,3)</f>
        <v>0</v>
      </c>
      <c r="BL152" s="20" t="s">
        <v>166</v>
      </c>
      <c r="BM152" s="20" t="s">
        <v>233</v>
      </c>
    </row>
    <row r="153" s="1" customFormat="1" ht="25.5" customHeight="1">
      <c r="B153" s="171"/>
      <c r="C153" s="207" t="s">
        <v>234</v>
      </c>
      <c r="D153" s="207" t="s">
        <v>162</v>
      </c>
      <c r="E153" s="208" t="s">
        <v>235</v>
      </c>
      <c r="F153" s="209" t="s">
        <v>236</v>
      </c>
      <c r="G153" s="209"/>
      <c r="H153" s="209"/>
      <c r="I153" s="209"/>
      <c r="J153" s="210" t="s">
        <v>165</v>
      </c>
      <c r="K153" s="211">
        <v>4.4550000000000001</v>
      </c>
      <c r="L153" s="212">
        <v>0</v>
      </c>
      <c r="M153" s="212"/>
      <c r="N153" s="211">
        <f>ROUND(L153*K153,3)</f>
        <v>0</v>
      </c>
      <c r="O153" s="211"/>
      <c r="P153" s="211"/>
      <c r="Q153" s="211"/>
      <c r="R153" s="175"/>
      <c r="T153" s="213" t="s">
        <v>5</v>
      </c>
      <c r="U153" s="54" t="s">
        <v>47</v>
      </c>
      <c r="V153" s="45"/>
      <c r="W153" s="214">
        <f>V153*K153</f>
        <v>0</v>
      </c>
      <c r="X153" s="214">
        <v>0</v>
      </c>
      <c r="Y153" s="214">
        <f>X153*K153</f>
        <v>0</v>
      </c>
      <c r="Z153" s="214">
        <v>0</v>
      </c>
      <c r="AA153" s="215">
        <f>Z153*K153</f>
        <v>0</v>
      </c>
      <c r="AR153" s="20" t="s">
        <v>166</v>
      </c>
      <c r="AT153" s="20" t="s">
        <v>162</v>
      </c>
      <c r="AU153" s="20" t="s">
        <v>140</v>
      </c>
      <c r="AY153" s="20" t="s">
        <v>161</v>
      </c>
      <c r="BE153" s="130">
        <f>IF(U153="základná",N153,0)</f>
        <v>0</v>
      </c>
      <c r="BF153" s="130">
        <f>IF(U153="znížená",N153,0)</f>
        <v>0</v>
      </c>
      <c r="BG153" s="130">
        <f>IF(U153="zákl. prenesená",N153,0)</f>
        <v>0</v>
      </c>
      <c r="BH153" s="130">
        <f>IF(U153="zníž. prenesená",N153,0)</f>
        <v>0</v>
      </c>
      <c r="BI153" s="130">
        <f>IF(U153="nulová",N153,0)</f>
        <v>0</v>
      </c>
      <c r="BJ153" s="20" t="s">
        <v>140</v>
      </c>
      <c r="BK153" s="216">
        <f>ROUND(L153*K153,3)</f>
        <v>0</v>
      </c>
      <c r="BL153" s="20" t="s">
        <v>166</v>
      </c>
      <c r="BM153" s="20" t="s">
        <v>237</v>
      </c>
    </row>
    <row r="154" s="1" customFormat="1" ht="25.5" customHeight="1">
      <c r="B154" s="171"/>
      <c r="C154" s="207" t="s">
        <v>238</v>
      </c>
      <c r="D154" s="207" t="s">
        <v>162</v>
      </c>
      <c r="E154" s="208" t="s">
        <v>239</v>
      </c>
      <c r="F154" s="209" t="s">
        <v>240</v>
      </c>
      <c r="G154" s="209"/>
      <c r="H154" s="209"/>
      <c r="I154" s="209"/>
      <c r="J154" s="210" t="s">
        <v>165</v>
      </c>
      <c r="K154" s="211">
        <v>4.4550000000000001</v>
      </c>
      <c r="L154" s="212">
        <v>0</v>
      </c>
      <c r="M154" s="212"/>
      <c r="N154" s="211">
        <f>ROUND(L154*K154,3)</f>
        <v>0</v>
      </c>
      <c r="O154" s="211"/>
      <c r="P154" s="211"/>
      <c r="Q154" s="211"/>
      <c r="R154" s="175"/>
      <c r="T154" s="213" t="s">
        <v>5</v>
      </c>
      <c r="U154" s="54" t="s">
        <v>47</v>
      </c>
      <c r="V154" s="45"/>
      <c r="W154" s="214">
        <f>V154*K154</f>
        <v>0</v>
      </c>
      <c r="X154" s="214">
        <v>0.0022799999999999999</v>
      </c>
      <c r="Y154" s="214">
        <f>X154*K154</f>
        <v>0.010157400000000001</v>
      </c>
      <c r="Z154" s="214">
        <v>0</v>
      </c>
      <c r="AA154" s="215">
        <f>Z154*K154</f>
        <v>0</v>
      </c>
      <c r="AR154" s="20" t="s">
        <v>166</v>
      </c>
      <c r="AT154" s="20" t="s">
        <v>162</v>
      </c>
      <c r="AU154" s="20" t="s">
        <v>140</v>
      </c>
      <c r="AY154" s="20" t="s">
        <v>161</v>
      </c>
      <c r="BE154" s="130">
        <f>IF(U154="základná",N154,0)</f>
        <v>0</v>
      </c>
      <c r="BF154" s="130">
        <f>IF(U154="znížená",N154,0)</f>
        <v>0</v>
      </c>
      <c r="BG154" s="130">
        <f>IF(U154="zákl. prenesená",N154,0)</f>
        <v>0</v>
      </c>
      <c r="BH154" s="130">
        <f>IF(U154="zníž. prenesená",N154,0)</f>
        <v>0</v>
      </c>
      <c r="BI154" s="130">
        <f>IF(U154="nulová",N154,0)</f>
        <v>0</v>
      </c>
      <c r="BJ154" s="20" t="s">
        <v>140</v>
      </c>
      <c r="BK154" s="216">
        <f>ROUND(L154*K154,3)</f>
        <v>0</v>
      </c>
      <c r="BL154" s="20" t="s">
        <v>166</v>
      </c>
      <c r="BM154" s="20" t="s">
        <v>241</v>
      </c>
    </row>
    <row r="155" s="1" customFormat="1" ht="25.5" customHeight="1">
      <c r="B155" s="171"/>
      <c r="C155" s="207" t="s">
        <v>10</v>
      </c>
      <c r="D155" s="207" t="s">
        <v>162</v>
      </c>
      <c r="E155" s="208" t="s">
        <v>242</v>
      </c>
      <c r="F155" s="209" t="s">
        <v>243</v>
      </c>
      <c r="G155" s="209"/>
      <c r="H155" s="209"/>
      <c r="I155" s="209"/>
      <c r="J155" s="210" t="s">
        <v>165</v>
      </c>
      <c r="K155" s="211">
        <v>4.4550000000000001</v>
      </c>
      <c r="L155" s="212">
        <v>0</v>
      </c>
      <c r="M155" s="212"/>
      <c r="N155" s="211">
        <f>ROUND(L155*K155,3)</f>
        <v>0</v>
      </c>
      <c r="O155" s="211"/>
      <c r="P155" s="211"/>
      <c r="Q155" s="211"/>
      <c r="R155" s="175"/>
      <c r="T155" s="213" t="s">
        <v>5</v>
      </c>
      <c r="U155" s="54" t="s">
        <v>47</v>
      </c>
      <c r="V155" s="45"/>
      <c r="W155" s="214">
        <f>V155*K155</f>
        <v>0</v>
      </c>
      <c r="X155" s="214">
        <v>0</v>
      </c>
      <c r="Y155" s="214">
        <f>X155*K155</f>
        <v>0</v>
      </c>
      <c r="Z155" s="214">
        <v>0</v>
      </c>
      <c r="AA155" s="215">
        <f>Z155*K155</f>
        <v>0</v>
      </c>
      <c r="AR155" s="20" t="s">
        <v>166</v>
      </c>
      <c r="AT155" s="20" t="s">
        <v>162</v>
      </c>
      <c r="AU155" s="20" t="s">
        <v>140</v>
      </c>
      <c r="AY155" s="20" t="s">
        <v>161</v>
      </c>
      <c r="BE155" s="130">
        <f>IF(U155="základná",N155,0)</f>
        <v>0</v>
      </c>
      <c r="BF155" s="130">
        <f>IF(U155="znížená",N155,0)</f>
        <v>0</v>
      </c>
      <c r="BG155" s="130">
        <f>IF(U155="zákl. prenesená",N155,0)</f>
        <v>0</v>
      </c>
      <c r="BH155" s="130">
        <f>IF(U155="zníž. prenesená",N155,0)</f>
        <v>0</v>
      </c>
      <c r="BI155" s="130">
        <f>IF(U155="nulová",N155,0)</f>
        <v>0</v>
      </c>
      <c r="BJ155" s="20" t="s">
        <v>140</v>
      </c>
      <c r="BK155" s="216">
        <f>ROUND(L155*K155,3)</f>
        <v>0</v>
      </c>
      <c r="BL155" s="20" t="s">
        <v>166</v>
      </c>
      <c r="BM155" s="20" t="s">
        <v>244</v>
      </c>
    </row>
    <row r="156" s="1" customFormat="1" ht="25.5" customHeight="1">
      <c r="B156" s="171"/>
      <c r="C156" s="207" t="s">
        <v>245</v>
      </c>
      <c r="D156" s="207" t="s">
        <v>162</v>
      </c>
      <c r="E156" s="208" t="s">
        <v>246</v>
      </c>
      <c r="F156" s="209" t="s">
        <v>247</v>
      </c>
      <c r="G156" s="209"/>
      <c r="H156" s="209"/>
      <c r="I156" s="209"/>
      <c r="J156" s="210" t="s">
        <v>170</v>
      </c>
      <c r="K156" s="211">
        <v>1.0560000000000001</v>
      </c>
      <c r="L156" s="212">
        <v>0</v>
      </c>
      <c r="M156" s="212"/>
      <c r="N156" s="211">
        <f>ROUND(L156*K156,3)</f>
        <v>0</v>
      </c>
      <c r="O156" s="211"/>
      <c r="P156" s="211"/>
      <c r="Q156" s="211"/>
      <c r="R156" s="175"/>
      <c r="T156" s="213" t="s">
        <v>5</v>
      </c>
      <c r="U156" s="54" t="s">
        <v>47</v>
      </c>
      <c r="V156" s="45"/>
      <c r="W156" s="214">
        <f>V156*K156</f>
        <v>0</v>
      </c>
      <c r="X156" s="214">
        <v>2.2372299999999998</v>
      </c>
      <c r="Y156" s="214">
        <f>X156*K156</f>
        <v>2.36251488</v>
      </c>
      <c r="Z156" s="214">
        <v>0</v>
      </c>
      <c r="AA156" s="215">
        <f>Z156*K156</f>
        <v>0</v>
      </c>
      <c r="AR156" s="20" t="s">
        <v>166</v>
      </c>
      <c r="AT156" s="20" t="s">
        <v>162</v>
      </c>
      <c r="AU156" s="20" t="s">
        <v>140</v>
      </c>
      <c r="AY156" s="20" t="s">
        <v>161</v>
      </c>
      <c r="BE156" s="130">
        <f>IF(U156="základná",N156,0)</f>
        <v>0</v>
      </c>
      <c r="BF156" s="130">
        <f>IF(U156="znížená",N156,0)</f>
        <v>0</v>
      </c>
      <c r="BG156" s="130">
        <f>IF(U156="zákl. prenesená",N156,0)</f>
        <v>0</v>
      </c>
      <c r="BH156" s="130">
        <f>IF(U156="zníž. prenesená",N156,0)</f>
        <v>0</v>
      </c>
      <c r="BI156" s="130">
        <f>IF(U156="nulová",N156,0)</f>
        <v>0</v>
      </c>
      <c r="BJ156" s="20" t="s">
        <v>140</v>
      </c>
      <c r="BK156" s="216">
        <f>ROUND(L156*K156,3)</f>
        <v>0</v>
      </c>
      <c r="BL156" s="20" t="s">
        <v>166</v>
      </c>
      <c r="BM156" s="20" t="s">
        <v>248</v>
      </c>
    </row>
    <row r="157" s="1" customFormat="1" ht="25.5" customHeight="1">
      <c r="B157" s="171"/>
      <c r="C157" s="207" t="s">
        <v>249</v>
      </c>
      <c r="D157" s="207" t="s">
        <v>162</v>
      </c>
      <c r="E157" s="208" t="s">
        <v>250</v>
      </c>
      <c r="F157" s="209" t="s">
        <v>251</v>
      </c>
      <c r="G157" s="209"/>
      <c r="H157" s="209"/>
      <c r="I157" s="209"/>
      <c r="J157" s="210" t="s">
        <v>204</v>
      </c>
      <c r="K157" s="211">
        <v>0.084000000000000005</v>
      </c>
      <c r="L157" s="212">
        <v>0</v>
      </c>
      <c r="M157" s="212"/>
      <c r="N157" s="211">
        <f>ROUND(L157*K157,3)</f>
        <v>0</v>
      </c>
      <c r="O157" s="211"/>
      <c r="P157" s="211"/>
      <c r="Q157" s="211"/>
      <c r="R157" s="175"/>
      <c r="T157" s="213" t="s">
        <v>5</v>
      </c>
      <c r="U157" s="54" t="s">
        <v>47</v>
      </c>
      <c r="V157" s="45"/>
      <c r="W157" s="214">
        <f>V157*K157</f>
        <v>0</v>
      </c>
      <c r="X157" s="214">
        <v>1.01712</v>
      </c>
      <c r="Y157" s="214">
        <f>X157*K157</f>
        <v>0.085438080000000013</v>
      </c>
      <c r="Z157" s="214">
        <v>0</v>
      </c>
      <c r="AA157" s="215">
        <f>Z157*K157</f>
        <v>0</v>
      </c>
      <c r="AR157" s="20" t="s">
        <v>166</v>
      </c>
      <c r="AT157" s="20" t="s">
        <v>162</v>
      </c>
      <c r="AU157" s="20" t="s">
        <v>140</v>
      </c>
      <c r="AY157" s="20" t="s">
        <v>161</v>
      </c>
      <c r="BE157" s="130">
        <f>IF(U157="základná",N157,0)</f>
        <v>0</v>
      </c>
      <c r="BF157" s="130">
        <f>IF(U157="znížená",N157,0)</f>
        <v>0</v>
      </c>
      <c r="BG157" s="130">
        <f>IF(U157="zákl. prenesená",N157,0)</f>
        <v>0</v>
      </c>
      <c r="BH157" s="130">
        <f>IF(U157="zníž. prenesená",N157,0)</f>
        <v>0</v>
      </c>
      <c r="BI157" s="130">
        <f>IF(U157="nulová",N157,0)</f>
        <v>0</v>
      </c>
      <c r="BJ157" s="20" t="s">
        <v>140</v>
      </c>
      <c r="BK157" s="216">
        <f>ROUND(L157*K157,3)</f>
        <v>0</v>
      </c>
      <c r="BL157" s="20" t="s">
        <v>166</v>
      </c>
      <c r="BM157" s="20" t="s">
        <v>252</v>
      </c>
    </row>
    <row r="158" s="1" customFormat="1" ht="25.5" customHeight="1">
      <c r="B158" s="171"/>
      <c r="C158" s="207" t="s">
        <v>253</v>
      </c>
      <c r="D158" s="207" t="s">
        <v>162</v>
      </c>
      <c r="E158" s="208" t="s">
        <v>254</v>
      </c>
      <c r="F158" s="209" t="s">
        <v>255</v>
      </c>
      <c r="G158" s="209"/>
      <c r="H158" s="209"/>
      <c r="I158" s="209"/>
      <c r="J158" s="210" t="s">
        <v>204</v>
      </c>
      <c r="K158" s="211">
        <v>0.052999999999999998</v>
      </c>
      <c r="L158" s="212">
        <v>0</v>
      </c>
      <c r="M158" s="212"/>
      <c r="N158" s="211">
        <f>ROUND(L158*K158,3)</f>
        <v>0</v>
      </c>
      <c r="O158" s="211"/>
      <c r="P158" s="211"/>
      <c r="Q158" s="211"/>
      <c r="R158" s="175"/>
      <c r="T158" s="213" t="s">
        <v>5</v>
      </c>
      <c r="U158" s="54" t="s">
        <v>47</v>
      </c>
      <c r="V158" s="45"/>
      <c r="W158" s="214">
        <f>V158*K158</f>
        <v>0</v>
      </c>
      <c r="X158" s="214">
        <v>1.01291</v>
      </c>
      <c r="Y158" s="214">
        <f>X158*K158</f>
        <v>0.053684229999999999</v>
      </c>
      <c r="Z158" s="214">
        <v>0</v>
      </c>
      <c r="AA158" s="215">
        <f>Z158*K158</f>
        <v>0</v>
      </c>
      <c r="AR158" s="20" t="s">
        <v>166</v>
      </c>
      <c r="AT158" s="20" t="s">
        <v>162</v>
      </c>
      <c r="AU158" s="20" t="s">
        <v>140</v>
      </c>
      <c r="AY158" s="20" t="s">
        <v>161</v>
      </c>
      <c r="BE158" s="130">
        <f>IF(U158="základná",N158,0)</f>
        <v>0</v>
      </c>
      <c r="BF158" s="130">
        <f>IF(U158="znížená",N158,0)</f>
        <v>0</v>
      </c>
      <c r="BG158" s="130">
        <f>IF(U158="zákl. prenesená",N158,0)</f>
        <v>0</v>
      </c>
      <c r="BH158" s="130">
        <f>IF(U158="zníž. prenesená",N158,0)</f>
        <v>0</v>
      </c>
      <c r="BI158" s="130">
        <f>IF(U158="nulová",N158,0)</f>
        <v>0</v>
      </c>
      <c r="BJ158" s="20" t="s">
        <v>140</v>
      </c>
      <c r="BK158" s="216">
        <f>ROUND(L158*K158,3)</f>
        <v>0</v>
      </c>
      <c r="BL158" s="20" t="s">
        <v>166</v>
      </c>
      <c r="BM158" s="20" t="s">
        <v>256</v>
      </c>
    </row>
    <row r="159" s="9" customFormat="1" ht="29.88" customHeight="1">
      <c r="B159" s="193"/>
      <c r="C159" s="194"/>
      <c r="D159" s="204" t="s">
        <v>127</v>
      </c>
      <c r="E159" s="204"/>
      <c r="F159" s="204"/>
      <c r="G159" s="204"/>
      <c r="H159" s="204"/>
      <c r="I159" s="204"/>
      <c r="J159" s="204"/>
      <c r="K159" s="204"/>
      <c r="L159" s="204"/>
      <c r="M159" s="204"/>
      <c r="N159" s="223">
        <f>BK159</f>
        <v>0</v>
      </c>
      <c r="O159" s="224"/>
      <c r="P159" s="224"/>
      <c r="Q159" s="224"/>
      <c r="R159" s="197"/>
      <c r="T159" s="198"/>
      <c r="U159" s="194"/>
      <c r="V159" s="194"/>
      <c r="W159" s="199">
        <f>SUM(W160:W164)</f>
        <v>0</v>
      </c>
      <c r="X159" s="194"/>
      <c r="Y159" s="199">
        <f>SUM(Y160:Y164)</f>
        <v>3.1536623500000003</v>
      </c>
      <c r="Z159" s="194"/>
      <c r="AA159" s="200">
        <f>SUM(AA160:AA164)</f>
        <v>0</v>
      </c>
      <c r="AR159" s="201" t="s">
        <v>88</v>
      </c>
      <c r="AT159" s="202" t="s">
        <v>79</v>
      </c>
      <c r="AU159" s="202" t="s">
        <v>88</v>
      </c>
      <c r="AY159" s="201" t="s">
        <v>161</v>
      </c>
      <c r="BK159" s="203">
        <f>SUM(BK160:BK164)</f>
        <v>0</v>
      </c>
    </row>
    <row r="160" s="1" customFormat="1" ht="38.25" customHeight="1">
      <c r="B160" s="171"/>
      <c r="C160" s="207" t="s">
        <v>257</v>
      </c>
      <c r="D160" s="207" t="s">
        <v>162</v>
      </c>
      <c r="E160" s="208" t="s">
        <v>258</v>
      </c>
      <c r="F160" s="209" t="s">
        <v>259</v>
      </c>
      <c r="G160" s="209"/>
      <c r="H160" s="209"/>
      <c r="I160" s="209"/>
      <c r="J160" s="210" t="s">
        <v>165</v>
      </c>
      <c r="K160" s="211">
        <v>3.6000000000000001</v>
      </c>
      <c r="L160" s="212">
        <v>0</v>
      </c>
      <c r="M160" s="212"/>
      <c r="N160" s="211">
        <f>ROUND(L160*K160,3)</f>
        <v>0</v>
      </c>
      <c r="O160" s="211"/>
      <c r="P160" s="211"/>
      <c r="Q160" s="211"/>
      <c r="R160" s="175"/>
      <c r="T160" s="213" t="s">
        <v>5</v>
      </c>
      <c r="U160" s="54" t="s">
        <v>47</v>
      </c>
      <c r="V160" s="45"/>
      <c r="W160" s="214">
        <f>V160*K160</f>
        <v>0</v>
      </c>
      <c r="X160" s="214">
        <v>0.29160000000000003</v>
      </c>
      <c r="Y160" s="214">
        <f>X160*K160</f>
        <v>1.04976</v>
      </c>
      <c r="Z160" s="214">
        <v>0</v>
      </c>
      <c r="AA160" s="215">
        <f>Z160*K160</f>
        <v>0</v>
      </c>
      <c r="AR160" s="20" t="s">
        <v>166</v>
      </c>
      <c r="AT160" s="20" t="s">
        <v>162</v>
      </c>
      <c r="AU160" s="20" t="s">
        <v>140</v>
      </c>
      <c r="AY160" s="20" t="s">
        <v>161</v>
      </c>
      <c r="BE160" s="130">
        <f>IF(U160="základná",N160,0)</f>
        <v>0</v>
      </c>
      <c r="BF160" s="130">
        <f>IF(U160="znížená",N160,0)</f>
        <v>0</v>
      </c>
      <c r="BG160" s="130">
        <f>IF(U160="zákl. prenesená",N160,0)</f>
        <v>0</v>
      </c>
      <c r="BH160" s="130">
        <f>IF(U160="zníž. prenesená",N160,0)</f>
        <v>0</v>
      </c>
      <c r="BI160" s="130">
        <f>IF(U160="nulová",N160,0)</f>
        <v>0</v>
      </c>
      <c r="BJ160" s="20" t="s">
        <v>140</v>
      </c>
      <c r="BK160" s="216">
        <f>ROUND(L160*K160,3)</f>
        <v>0</v>
      </c>
      <c r="BL160" s="20" t="s">
        <v>166</v>
      </c>
      <c r="BM160" s="20" t="s">
        <v>260</v>
      </c>
    </row>
    <row r="161" s="1" customFormat="1" ht="38.25" customHeight="1">
      <c r="B161" s="171"/>
      <c r="C161" s="207" t="s">
        <v>261</v>
      </c>
      <c r="D161" s="207" t="s">
        <v>162</v>
      </c>
      <c r="E161" s="208" t="s">
        <v>262</v>
      </c>
      <c r="F161" s="209" t="s">
        <v>263</v>
      </c>
      <c r="G161" s="209"/>
      <c r="H161" s="209"/>
      <c r="I161" s="209"/>
      <c r="J161" s="210" t="s">
        <v>165</v>
      </c>
      <c r="K161" s="211">
        <v>7.2000000000000002</v>
      </c>
      <c r="L161" s="212">
        <v>0</v>
      </c>
      <c r="M161" s="212"/>
      <c r="N161" s="211">
        <f>ROUND(L161*K161,3)</f>
        <v>0</v>
      </c>
      <c r="O161" s="211"/>
      <c r="P161" s="211"/>
      <c r="Q161" s="211"/>
      <c r="R161" s="175"/>
      <c r="T161" s="213" t="s">
        <v>5</v>
      </c>
      <c r="U161" s="54" t="s">
        <v>47</v>
      </c>
      <c r="V161" s="45"/>
      <c r="W161" s="214">
        <f>V161*K161</f>
        <v>0</v>
      </c>
      <c r="X161" s="214">
        <v>0.11913</v>
      </c>
      <c r="Y161" s="214">
        <f>X161*K161</f>
        <v>0.85773600000000005</v>
      </c>
      <c r="Z161" s="214">
        <v>0</v>
      </c>
      <c r="AA161" s="215">
        <f>Z161*K161</f>
        <v>0</v>
      </c>
      <c r="AR161" s="20" t="s">
        <v>166</v>
      </c>
      <c r="AT161" s="20" t="s">
        <v>162</v>
      </c>
      <c r="AU161" s="20" t="s">
        <v>140</v>
      </c>
      <c r="AY161" s="20" t="s">
        <v>161</v>
      </c>
      <c r="BE161" s="130">
        <f>IF(U161="základná",N161,0)</f>
        <v>0</v>
      </c>
      <c r="BF161" s="130">
        <f>IF(U161="znížená",N161,0)</f>
        <v>0</v>
      </c>
      <c r="BG161" s="130">
        <f>IF(U161="zákl. prenesená",N161,0)</f>
        <v>0</v>
      </c>
      <c r="BH161" s="130">
        <f>IF(U161="zníž. prenesená",N161,0)</f>
        <v>0</v>
      </c>
      <c r="BI161" s="130">
        <f>IF(U161="nulová",N161,0)</f>
        <v>0</v>
      </c>
      <c r="BJ161" s="20" t="s">
        <v>140</v>
      </c>
      <c r="BK161" s="216">
        <f>ROUND(L161*K161,3)</f>
        <v>0</v>
      </c>
      <c r="BL161" s="20" t="s">
        <v>166</v>
      </c>
      <c r="BM161" s="20" t="s">
        <v>264</v>
      </c>
    </row>
    <row r="162" s="1" customFormat="1" ht="38.25" customHeight="1">
      <c r="B162" s="171"/>
      <c r="C162" s="207" t="s">
        <v>265</v>
      </c>
      <c r="D162" s="207" t="s">
        <v>162</v>
      </c>
      <c r="E162" s="208" t="s">
        <v>266</v>
      </c>
      <c r="F162" s="209" t="s">
        <v>267</v>
      </c>
      <c r="G162" s="209"/>
      <c r="H162" s="209"/>
      <c r="I162" s="209"/>
      <c r="J162" s="210" t="s">
        <v>268</v>
      </c>
      <c r="K162" s="211">
        <v>5.9450000000000003</v>
      </c>
      <c r="L162" s="212">
        <v>0</v>
      </c>
      <c r="M162" s="212"/>
      <c r="N162" s="211">
        <f>ROUND(L162*K162,3)</f>
        <v>0</v>
      </c>
      <c r="O162" s="211"/>
      <c r="P162" s="211"/>
      <c r="Q162" s="211"/>
      <c r="R162" s="175"/>
      <c r="T162" s="213" t="s">
        <v>5</v>
      </c>
      <c r="U162" s="54" t="s">
        <v>47</v>
      </c>
      <c r="V162" s="45"/>
      <c r="W162" s="214">
        <f>V162*K162</f>
        <v>0</v>
      </c>
      <c r="X162" s="214">
        <v>0.16403000000000001</v>
      </c>
      <c r="Y162" s="214">
        <f>X162*K162</f>
        <v>0.97515835000000006</v>
      </c>
      <c r="Z162" s="214">
        <v>0</v>
      </c>
      <c r="AA162" s="215">
        <f>Z162*K162</f>
        <v>0</v>
      </c>
      <c r="AR162" s="20" t="s">
        <v>166</v>
      </c>
      <c r="AT162" s="20" t="s">
        <v>162</v>
      </c>
      <c r="AU162" s="20" t="s">
        <v>140</v>
      </c>
      <c r="AY162" s="20" t="s">
        <v>161</v>
      </c>
      <c r="BE162" s="130">
        <f>IF(U162="základná",N162,0)</f>
        <v>0</v>
      </c>
      <c r="BF162" s="130">
        <f>IF(U162="znížená",N162,0)</f>
        <v>0</v>
      </c>
      <c r="BG162" s="130">
        <f>IF(U162="zákl. prenesená",N162,0)</f>
        <v>0</v>
      </c>
      <c r="BH162" s="130">
        <f>IF(U162="zníž. prenesená",N162,0)</f>
        <v>0</v>
      </c>
      <c r="BI162" s="130">
        <f>IF(U162="nulová",N162,0)</f>
        <v>0</v>
      </c>
      <c r="BJ162" s="20" t="s">
        <v>140</v>
      </c>
      <c r="BK162" s="216">
        <f>ROUND(L162*K162,3)</f>
        <v>0</v>
      </c>
      <c r="BL162" s="20" t="s">
        <v>166</v>
      </c>
      <c r="BM162" s="20" t="s">
        <v>269</v>
      </c>
    </row>
    <row r="163" s="1" customFormat="1" ht="16.5" customHeight="1">
      <c r="B163" s="171"/>
      <c r="C163" s="217" t="s">
        <v>270</v>
      </c>
      <c r="D163" s="217" t="s">
        <v>180</v>
      </c>
      <c r="E163" s="218" t="s">
        <v>271</v>
      </c>
      <c r="F163" s="219" t="s">
        <v>272</v>
      </c>
      <c r="G163" s="219"/>
      <c r="H163" s="219"/>
      <c r="I163" s="219"/>
      <c r="J163" s="220" t="s">
        <v>273</v>
      </c>
      <c r="K163" s="221">
        <v>6</v>
      </c>
      <c r="L163" s="222">
        <v>0</v>
      </c>
      <c r="M163" s="222"/>
      <c r="N163" s="221">
        <f>ROUND(L163*K163,3)</f>
        <v>0</v>
      </c>
      <c r="O163" s="211"/>
      <c r="P163" s="211"/>
      <c r="Q163" s="211"/>
      <c r="R163" s="175"/>
      <c r="T163" s="213" t="s">
        <v>5</v>
      </c>
      <c r="U163" s="54" t="s">
        <v>47</v>
      </c>
      <c r="V163" s="45"/>
      <c r="W163" s="214">
        <f>V163*K163</f>
        <v>0</v>
      </c>
      <c r="X163" s="214">
        <v>0.044999999999999998</v>
      </c>
      <c r="Y163" s="214">
        <f>X163*K163</f>
        <v>0.27000000000000002</v>
      </c>
      <c r="Z163" s="214">
        <v>0</v>
      </c>
      <c r="AA163" s="215">
        <f>Z163*K163</f>
        <v>0</v>
      </c>
      <c r="AR163" s="20" t="s">
        <v>184</v>
      </c>
      <c r="AT163" s="20" t="s">
        <v>180</v>
      </c>
      <c r="AU163" s="20" t="s">
        <v>140</v>
      </c>
      <c r="AY163" s="20" t="s">
        <v>161</v>
      </c>
      <c r="BE163" s="130">
        <f>IF(U163="základná",N163,0)</f>
        <v>0</v>
      </c>
      <c r="BF163" s="130">
        <f>IF(U163="znížená",N163,0)</f>
        <v>0</v>
      </c>
      <c r="BG163" s="130">
        <f>IF(U163="zákl. prenesená",N163,0)</f>
        <v>0</v>
      </c>
      <c r="BH163" s="130">
        <f>IF(U163="zníž. prenesená",N163,0)</f>
        <v>0</v>
      </c>
      <c r="BI163" s="130">
        <f>IF(U163="nulová",N163,0)</f>
        <v>0</v>
      </c>
      <c r="BJ163" s="20" t="s">
        <v>140</v>
      </c>
      <c r="BK163" s="216">
        <f>ROUND(L163*K163,3)</f>
        <v>0</v>
      </c>
      <c r="BL163" s="20" t="s">
        <v>166</v>
      </c>
      <c r="BM163" s="20" t="s">
        <v>274</v>
      </c>
    </row>
    <row r="164" s="1" customFormat="1" ht="25.5" customHeight="1">
      <c r="B164" s="171"/>
      <c r="C164" s="207" t="s">
        <v>275</v>
      </c>
      <c r="D164" s="207" t="s">
        <v>162</v>
      </c>
      <c r="E164" s="208" t="s">
        <v>276</v>
      </c>
      <c r="F164" s="209" t="s">
        <v>277</v>
      </c>
      <c r="G164" s="209"/>
      <c r="H164" s="209"/>
      <c r="I164" s="209"/>
      <c r="J164" s="210" t="s">
        <v>165</v>
      </c>
      <c r="K164" s="211">
        <v>1.6000000000000001</v>
      </c>
      <c r="L164" s="212">
        <v>0</v>
      </c>
      <c r="M164" s="212"/>
      <c r="N164" s="211">
        <f>ROUND(L164*K164,3)</f>
        <v>0</v>
      </c>
      <c r="O164" s="211"/>
      <c r="P164" s="211"/>
      <c r="Q164" s="211"/>
      <c r="R164" s="175"/>
      <c r="T164" s="213" t="s">
        <v>5</v>
      </c>
      <c r="U164" s="54" t="s">
        <v>47</v>
      </c>
      <c r="V164" s="45"/>
      <c r="W164" s="214">
        <f>V164*K164</f>
        <v>0</v>
      </c>
      <c r="X164" s="214">
        <v>0.00063000000000000003</v>
      </c>
      <c r="Y164" s="214">
        <f>X164*K164</f>
        <v>0.001008</v>
      </c>
      <c r="Z164" s="214">
        <v>0</v>
      </c>
      <c r="AA164" s="215">
        <f>Z164*K164</f>
        <v>0</v>
      </c>
      <c r="AR164" s="20" t="s">
        <v>166</v>
      </c>
      <c r="AT164" s="20" t="s">
        <v>162</v>
      </c>
      <c r="AU164" s="20" t="s">
        <v>140</v>
      </c>
      <c r="AY164" s="20" t="s">
        <v>161</v>
      </c>
      <c r="BE164" s="130">
        <f>IF(U164="základná",N164,0)</f>
        <v>0</v>
      </c>
      <c r="BF164" s="130">
        <f>IF(U164="znížená",N164,0)</f>
        <v>0</v>
      </c>
      <c r="BG164" s="130">
        <f>IF(U164="zákl. prenesená",N164,0)</f>
        <v>0</v>
      </c>
      <c r="BH164" s="130">
        <f>IF(U164="zníž. prenesená",N164,0)</f>
        <v>0</v>
      </c>
      <c r="BI164" s="130">
        <f>IF(U164="nulová",N164,0)</f>
        <v>0</v>
      </c>
      <c r="BJ164" s="20" t="s">
        <v>140</v>
      </c>
      <c r="BK164" s="216">
        <f>ROUND(L164*K164,3)</f>
        <v>0</v>
      </c>
      <c r="BL164" s="20" t="s">
        <v>166</v>
      </c>
      <c r="BM164" s="20" t="s">
        <v>278</v>
      </c>
    </row>
    <row r="165" s="9" customFormat="1" ht="29.88" customHeight="1">
      <c r="B165" s="193"/>
      <c r="C165" s="194"/>
      <c r="D165" s="204" t="s">
        <v>128</v>
      </c>
      <c r="E165" s="204"/>
      <c r="F165" s="204"/>
      <c r="G165" s="204"/>
      <c r="H165" s="204"/>
      <c r="I165" s="204"/>
      <c r="J165" s="204"/>
      <c r="K165" s="204"/>
      <c r="L165" s="204"/>
      <c r="M165" s="204"/>
      <c r="N165" s="223">
        <f>BK165</f>
        <v>0</v>
      </c>
      <c r="O165" s="224"/>
      <c r="P165" s="224"/>
      <c r="Q165" s="224"/>
      <c r="R165" s="197"/>
      <c r="T165" s="198"/>
      <c r="U165" s="194"/>
      <c r="V165" s="194"/>
      <c r="W165" s="199">
        <f>SUM(W166:W177)</f>
        <v>0</v>
      </c>
      <c r="X165" s="194"/>
      <c r="Y165" s="199">
        <f>SUM(Y166:Y177)</f>
        <v>0.0001071</v>
      </c>
      <c r="Z165" s="194"/>
      <c r="AA165" s="200">
        <f>SUM(AA166:AA177)</f>
        <v>29.309625000000004</v>
      </c>
      <c r="AR165" s="201" t="s">
        <v>88</v>
      </c>
      <c r="AT165" s="202" t="s">
        <v>79</v>
      </c>
      <c r="AU165" s="202" t="s">
        <v>88</v>
      </c>
      <c r="AY165" s="201" t="s">
        <v>161</v>
      </c>
      <c r="BK165" s="203">
        <f>SUM(BK166:BK177)</f>
        <v>0</v>
      </c>
    </row>
    <row r="166" s="1" customFormat="1" ht="25.5" customHeight="1">
      <c r="B166" s="171"/>
      <c r="C166" s="207" t="s">
        <v>279</v>
      </c>
      <c r="D166" s="207" t="s">
        <v>162</v>
      </c>
      <c r="E166" s="208" t="s">
        <v>280</v>
      </c>
      <c r="F166" s="209" t="s">
        <v>281</v>
      </c>
      <c r="G166" s="209"/>
      <c r="H166" s="209"/>
      <c r="I166" s="209"/>
      <c r="J166" s="210" t="s">
        <v>268</v>
      </c>
      <c r="K166" s="211">
        <v>3.5699999999999998</v>
      </c>
      <c r="L166" s="212">
        <v>0</v>
      </c>
      <c r="M166" s="212"/>
      <c r="N166" s="211">
        <f>ROUND(L166*K166,3)</f>
        <v>0</v>
      </c>
      <c r="O166" s="211"/>
      <c r="P166" s="211"/>
      <c r="Q166" s="211"/>
      <c r="R166" s="175"/>
      <c r="T166" s="213" t="s">
        <v>5</v>
      </c>
      <c r="U166" s="54" t="s">
        <v>47</v>
      </c>
      <c r="V166" s="45"/>
      <c r="W166" s="214">
        <f>V166*K166</f>
        <v>0</v>
      </c>
      <c r="X166" s="214">
        <v>3.0000000000000001E-05</v>
      </c>
      <c r="Y166" s="214">
        <f>X166*K166</f>
        <v>0.0001071</v>
      </c>
      <c r="Z166" s="214">
        <v>0</v>
      </c>
      <c r="AA166" s="215">
        <f>Z166*K166</f>
        <v>0</v>
      </c>
      <c r="AR166" s="20" t="s">
        <v>166</v>
      </c>
      <c r="AT166" s="20" t="s">
        <v>162</v>
      </c>
      <c r="AU166" s="20" t="s">
        <v>140</v>
      </c>
      <c r="AY166" s="20" t="s">
        <v>161</v>
      </c>
      <c r="BE166" s="130">
        <f>IF(U166="základná",N166,0)</f>
        <v>0</v>
      </c>
      <c r="BF166" s="130">
        <f>IF(U166="znížená",N166,0)</f>
        <v>0</v>
      </c>
      <c r="BG166" s="130">
        <f>IF(U166="zákl. prenesená",N166,0)</f>
        <v>0</v>
      </c>
      <c r="BH166" s="130">
        <f>IF(U166="zníž. prenesená",N166,0)</f>
        <v>0</v>
      </c>
      <c r="BI166" s="130">
        <f>IF(U166="nulová",N166,0)</f>
        <v>0</v>
      </c>
      <c r="BJ166" s="20" t="s">
        <v>140</v>
      </c>
      <c r="BK166" s="216">
        <f>ROUND(L166*K166,3)</f>
        <v>0</v>
      </c>
      <c r="BL166" s="20" t="s">
        <v>166</v>
      </c>
      <c r="BM166" s="20" t="s">
        <v>282</v>
      </c>
    </row>
    <row r="167" s="1" customFormat="1" ht="38.25" customHeight="1">
      <c r="B167" s="171"/>
      <c r="C167" s="207" t="s">
        <v>283</v>
      </c>
      <c r="D167" s="207" t="s">
        <v>162</v>
      </c>
      <c r="E167" s="208" t="s">
        <v>284</v>
      </c>
      <c r="F167" s="209" t="s">
        <v>285</v>
      </c>
      <c r="G167" s="209"/>
      <c r="H167" s="209"/>
      <c r="I167" s="209"/>
      <c r="J167" s="210" t="s">
        <v>170</v>
      </c>
      <c r="K167" s="211">
        <v>7.0629999999999997</v>
      </c>
      <c r="L167" s="212">
        <v>0</v>
      </c>
      <c r="M167" s="212"/>
      <c r="N167" s="211">
        <f>ROUND(L167*K167,3)</f>
        <v>0</v>
      </c>
      <c r="O167" s="211"/>
      <c r="P167" s="211"/>
      <c r="Q167" s="211"/>
      <c r="R167" s="175"/>
      <c r="T167" s="213" t="s">
        <v>5</v>
      </c>
      <c r="U167" s="54" t="s">
        <v>47</v>
      </c>
      <c r="V167" s="45"/>
      <c r="W167" s="214">
        <f>V167*K167</f>
        <v>0</v>
      </c>
      <c r="X167" s="214">
        <v>0</v>
      </c>
      <c r="Y167" s="214">
        <f>X167*K167</f>
        <v>0</v>
      </c>
      <c r="Z167" s="214">
        <v>1.905</v>
      </c>
      <c r="AA167" s="215">
        <f>Z167*K167</f>
        <v>13.455015</v>
      </c>
      <c r="AR167" s="20" t="s">
        <v>166</v>
      </c>
      <c r="AT167" s="20" t="s">
        <v>162</v>
      </c>
      <c r="AU167" s="20" t="s">
        <v>140</v>
      </c>
      <c r="AY167" s="20" t="s">
        <v>161</v>
      </c>
      <c r="BE167" s="130">
        <f>IF(U167="základná",N167,0)</f>
        <v>0</v>
      </c>
      <c r="BF167" s="130">
        <f>IF(U167="znížená",N167,0)</f>
        <v>0</v>
      </c>
      <c r="BG167" s="130">
        <f>IF(U167="zákl. prenesená",N167,0)</f>
        <v>0</v>
      </c>
      <c r="BH167" s="130">
        <f>IF(U167="zníž. prenesená",N167,0)</f>
        <v>0</v>
      </c>
      <c r="BI167" s="130">
        <f>IF(U167="nulová",N167,0)</f>
        <v>0</v>
      </c>
      <c r="BJ167" s="20" t="s">
        <v>140</v>
      </c>
      <c r="BK167" s="216">
        <f>ROUND(L167*K167,3)</f>
        <v>0</v>
      </c>
      <c r="BL167" s="20" t="s">
        <v>166</v>
      </c>
      <c r="BM167" s="20" t="s">
        <v>286</v>
      </c>
    </row>
    <row r="168" s="1" customFormat="1" ht="25.5" customHeight="1">
      <c r="B168" s="171"/>
      <c r="C168" s="207" t="s">
        <v>287</v>
      </c>
      <c r="D168" s="207" t="s">
        <v>162</v>
      </c>
      <c r="E168" s="208" t="s">
        <v>288</v>
      </c>
      <c r="F168" s="209" t="s">
        <v>289</v>
      </c>
      <c r="G168" s="209"/>
      <c r="H168" s="209"/>
      <c r="I168" s="209"/>
      <c r="J168" s="210" t="s">
        <v>170</v>
      </c>
      <c r="K168" s="211">
        <v>6.282</v>
      </c>
      <c r="L168" s="212">
        <v>0</v>
      </c>
      <c r="M168" s="212"/>
      <c r="N168" s="211">
        <f>ROUND(L168*K168,3)</f>
        <v>0</v>
      </c>
      <c r="O168" s="211"/>
      <c r="P168" s="211"/>
      <c r="Q168" s="211"/>
      <c r="R168" s="175"/>
      <c r="T168" s="213" t="s">
        <v>5</v>
      </c>
      <c r="U168" s="54" t="s">
        <v>47</v>
      </c>
      <c r="V168" s="45"/>
      <c r="W168" s="214">
        <f>V168*K168</f>
        <v>0</v>
      </c>
      <c r="X168" s="214">
        <v>0</v>
      </c>
      <c r="Y168" s="214">
        <f>X168*K168</f>
        <v>0</v>
      </c>
      <c r="Z168" s="214">
        <v>2.2000000000000002</v>
      </c>
      <c r="AA168" s="215">
        <f>Z168*K168</f>
        <v>13.820400000000001</v>
      </c>
      <c r="AR168" s="20" t="s">
        <v>166</v>
      </c>
      <c r="AT168" s="20" t="s">
        <v>162</v>
      </c>
      <c r="AU168" s="20" t="s">
        <v>140</v>
      </c>
      <c r="AY168" s="20" t="s">
        <v>161</v>
      </c>
      <c r="BE168" s="130">
        <f>IF(U168="základná",N168,0)</f>
        <v>0</v>
      </c>
      <c r="BF168" s="130">
        <f>IF(U168="znížená",N168,0)</f>
        <v>0</v>
      </c>
      <c r="BG168" s="130">
        <f>IF(U168="zákl. prenesená",N168,0)</f>
        <v>0</v>
      </c>
      <c r="BH168" s="130">
        <f>IF(U168="zníž. prenesená",N168,0)</f>
        <v>0</v>
      </c>
      <c r="BI168" s="130">
        <f>IF(U168="nulová",N168,0)</f>
        <v>0</v>
      </c>
      <c r="BJ168" s="20" t="s">
        <v>140</v>
      </c>
      <c r="BK168" s="216">
        <f>ROUND(L168*K168,3)</f>
        <v>0</v>
      </c>
      <c r="BL168" s="20" t="s">
        <v>166</v>
      </c>
      <c r="BM168" s="20" t="s">
        <v>290</v>
      </c>
    </row>
    <row r="169" s="1" customFormat="1" ht="38.25" customHeight="1">
      <c r="B169" s="171"/>
      <c r="C169" s="207" t="s">
        <v>291</v>
      </c>
      <c r="D169" s="207" t="s">
        <v>162</v>
      </c>
      <c r="E169" s="208" t="s">
        <v>292</v>
      </c>
      <c r="F169" s="209" t="s">
        <v>293</v>
      </c>
      <c r="G169" s="209"/>
      <c r="H169" s="209"/>
      <c r="I169" s="209"/>
      <c r="J169" s="210" t="s">
        <v>268</v>
      </c>
      <c r="K169" s="211">
        <v>25.98</v>
      </c>
      <c r="L169" s="212">
        <v>0</v>
      </c>
      <c r="M169" s="212"/>
      <c r="N169" s="211">
        <f>ROUND(L169*K169,3)</f>
        <v>0</v>
      </c>
      <c r="O169" s="211"/>
      <c r="P169" s="211"/>
      <c r="Q169" s="211"/>
      <c r="R169" s="175"/>
      <c r="T169" s="213" t="s">
        <v>5</v>
      </c>
      <c r="U169" s="54" t="s">
        <v>47</v>
      </c>
      <c r="V169" s="45"/>
      <c r="W169" s="214">
        <f>V169*K169</f>
        <v>0</v>
      </c>
      <c r="X169" s="214">
        <v>0</v>
      </c>
      <c r="Y169" s="214">
        <f>X169*K169</f>
        <v>0</v>
      </c>
      <c r="Z169" s="214">
        <v>0.070000000000000007</v>
      </c>
      <c r="AA169" s="215">
        <f>Z169*K169</f>
        <v>1.8186000000000002</v>
      </c>
      <c r="AR169" s="20" t="s">
        <v>166</v>
      </c>
      <c r="AT169" s="20" t="s">
        <v>162</v>
      </c>
      <c r="AU169" s="20" t="s">
        <v>140</v>
      </c>
      <c r="AY169" s="20" t="s">
        <v>161</v>
      </c>
      <c r="BE169" s="130">
        <f>IF(U169="základná",N169,0)</f>
        <v>0</v>
      </c>
      <c r="BF169" s="130">
        <f>IF(U169="znížená",N169,0)</f>
        <v>0</v>
      </c>
      <c r="BG169" s="130">
        <f>IF(U169="zákl. prenesená",N169,0)</f>
        <v>0</v>
      </c>
      <c r="BH169" s="130">
        <f>IF(U169="zníž. prenesená",N169,0)</f>
        <v>0</v>
      </c>
      <c r="BI169" s="130">
        <f>IF(U169="nulová",N169,0)</f>
        <v>0</v>
      </c>
      <c r="BJ169" s="20" t="s">
        <v>140</v>
      </c>
      <c r="BK169" s="216">
        <f>ROUND(L169*K169,3)</f>
        <v>0</v>
      </c>
      <c r="BL169" s="20" t="s">
        <v>166</v>
      </c>
      <c r="BM169" s="20" t="s">
        <v>294</v>
      </c>
    </row>
    <row r="170" s="1" customFormat="1" ht="38.25" customHeight="1">
      <c r="B170" s="171"/>
      <c r="C170" s="207" t="s">
        <v>295</v>
      </c>
      <c r="D170" s="207" t="s">
        <v>162</v>
      </c>
      <c r="E170" s="208" t="s">
        <v>296</v>
      </c>
      <c r="F170" s="209" t="s">
        <v>297</v>
      </c>
      <c r="G170" s="209"/>
      <c r="H170" s="209"/>
      <c r="I170" s="209"/>
      <c r="J170" s="210" t="s">
        <v>165</v>
      </c>
      <c r="K170" s="211">
        <v>3.4380000000000002</v>
      </c>
      <c r="L170" s="212">
        <v>0</v>
      </c>
      <c r="M170" s="212"/>
      <c r="N170" s="211">
        <f>ROUND(L170*K170,3)</f>
        <v>0</v>
      </c>
      <c r="O170" s="211"/>
      <c r="P170" s="211"/>
      <c r="Q170" s="211"/>
      <c r="R170" s="175"/>
      <c r="T170" s="213" t="s">
        <v>5</v>
      </c>
      <c r="U170" s="54" t="s">
        <v>47</v>
      </c>
      <c r="V170" s="45"/>
      <c r="W170" s="214">
        <f>V170*K170</f>
        <v>0</v>
      </c>
      <c r="X170" s="214">
        <v>0</v>
      </c>
      <c r="Y170" s="214">
        <f>X170*K170</f>
        <v>0</v>
      </c>
      <c r="Z170" s="214">
        <v>0.02</v>
      </c>
      <c r="AA170" s="215">
        <f>Z170*K170</f>
        <v>0.068760000000000002</v>
      </c>
      <c r="AR170" s="20" t="s">
        <v>166</v>
      </c>
      <c r="AT170" s="20" t="s">
        <v>162</v>
      </c>
      <c r="AU170" s="20" t="s">
        <v>140</v>
      </c>
      <c r="AY170" s="20" t="s">
        <v>161</v>
      </c>
      <c r="BE170" s="130">
        <f>IF(U170="základná",N170,0)</f>
        <v>0</v>
      </c>
      <c r="BF170" s="130">
        <f>IF(U170="znížená",N170,0)</f>
        <v>0</v>
      </c>
      <c r="BG170" s="130">
        <f>IF(U170="zákl. prenesená",N170,0)</f>
        <v>0</v>
      </c>
      <c r="BH170" s="130">
        <f>IF(U170="zníž. prenesená",N170,0)</f>
        <v>0</v>
      </c>
      <c r="BI170" s="130">
        <f>IF(U170="nulová",N170,0)</f>
        <v>0</v>
      </c>
      <c r="BJ170" s="20" t="s">
        <v>140</v>
      </c>
      <c r="BK170" s="216">
        <f>ROUND(L170*K170,3)</f>
        <v>0</v>
      </c>
      <c r="BL170" s="20" t="s">
        <v>166</v>
      </c>
      <c r="BM170" s="20" t="s">
        <v>298</v>
      </c>
    </row>
    <row r="171" s="1" customFormat="1" ht="25.5" customHeight="1">
      <c r="B171" s="171"/>
      <c r="C171" s="207" t="s">
        <v>299</v>
      </c>
      <c r="D171" s="207" t="s">
        <v>162</v>
      </c>
      <c r="E171" s="208" t="s">
        <v>300</v>
      </c>
      <c r="F171" s="209" t="s">
        <v>301</v>
      </c>
      <c r="G171" s="209"/>
      <c r="H171" s="209"/>
      <c r="I171" s="209"/>
      <c r="J171" s="210" t="s">
        <v>165</v>
      </c>
      <c r="K171" s="211">
        <v>1.6499999999999999</v>
      </c>
      <c r="L171" s="212">
        <v>0</v>
      </c>
      <c r="M171" s="212"/>
      <c r="N171" s="211">
        <f>ROUND(L171*K171,3)</f>
        <v>0</v>
      </c>
      <c r="O171" s="211"/>
      <c r="P171" s="211"/>
      <c r="Q171" s="211"/>
      <c r="R171" s="175"/>
      <c r="T171" s="213" t="s">
        <v>5</v>
      </c>
      <c r="U171" s="54" t="s">
        <v>47</v>
      </c>
      <c r="V171" s="45"/>
      <c r="W171" s="214">
        <f>V171*K171</f>
        <v>0</v>
      </c>
      <c r="X171" s="214">
        <v>0</v>
      </c>
      <c r="Y171" s="214">
        <f>X171*K171</f>
        <v>0</v>
      </c>
      <c r="Z171" s="214">
        <v>0.088999999999999996</v>
      </c>
      <c r="AA171" s="215">
        <f>Z171*K171</f>
        <v>0.14684999999999998</v>
      </c>
      <c r="AR171" s="20" t="s">
        <v>166</v>
      </c>
      <c r="AT171" s="20" t="s">
        <v>162</v>
      </c>
      <c r="AU171" s="20" t="s">
        <v>140</v>
      </c>
      <c r="AY171" s="20" t="s">
        <v>161</v>
      </c>
      <c r="BE171" s="130">
        <f>IF(U171="základná",N171,0)</f>
        <v>0</v>
      </c>
      <c r="BF171" s="130">
        <f>IF(U171="znížená",N171,0)</f>
        <v>0</v>
      </c>
      <c r="BG171" s="130">
        <f>IF(U171="zákl. prenesená",N171,0)</f>
        <v>0</v>
      </c>
      <c r="BH171" s="130">
        <f>IF(U171="zníž. prenesená",N171,0)</f>
        <v>0</v>
      </c>
      <c r="BI171" s="130">
        <f>IF(U171="nulová",N171,0)</f>
        <v>0</v>
      </c>
      <c r="BJ171" s="20" t="s">
        <v>140</v>
      </c>
      <c r="BK171" s="216">
        <f>ROUND(L171*K171,3)</f>
        <v>0</v>
      </c>
      <c r="BL171" s="20" t="s">
        <v>166</v>
      </c>
      <c r="BM171" s="20" t="s">
        <v>302</v>
      </c>
    </row>
    <row r="172" s="1" customFormat="1" ht="38.25" customHeight="1">
      <c r="B172" s="171"/>
      <c r="C172" s="207" t="s">
        <v>303</v>
      </c>
      <c r="D172" s="207" t="s">
        <v>162</v>
      </c>
      <c r="E172" s="208" t="s">
        <v>304</v>
      </c>
      <c r="F172" s="209" t="s">
        <v>305</v>
      </c>
      <c r="G172" s="209"/>
      <c r="H172" s="209"/>
      <c r="I172" s="209"/>
      <c r="J172" s="210" t="s">
        <v>204</v>
      </c>
      <c r="K172" s="211">
        <v>29.960999999999999</v>
      </c>
      <c r="L172" s="212">
        <v>0</v>
      </c>
      <c r="M172" s="212"/>
      <c r="N172" s="211">
        <f>ROUND(L172*K172,3)</f>
        <v>0</v>
      </c>
      <c r="O172" s="211"/>
      <c r="P172" s="211"/>
      <c r="Q172" s="211"/>
      <c r="R172" s="175"/>
      <c r="T172" s="213" t="s">
        <v>5</v>
      </c>
      <c r="U172" s="54" t="s">
        <v>47</v>
      </c>
      <c r="V172" s="45"/>
      <c r="W172" s="214">
        <f>V172*K172</f>
        <v>0</v>
      </c>
      <c r="X172" s="214">
        <v>0</v>
      </c>
      <c r="Y172" s="214">
        <f>X172*K172</f>
        <v>0</v>
      </c>
      <c r="Z172" s="214">
        <v>0</v>
      </c>
      <c r="AA172" s="215">
        <f>Z172*K172</f>
        <v>0</v>
      </c>
      <c r="AR172" s="20" t="s">
        <v>166</v>
      </c>
      <c r="AT172" s="20" t="s">
        <v>162</v>
      </c>
      <c r="AU172" s="20" t="s">
        <v>140</v>
      </c>
      <c r="AY172" s="20" t="s">
        <v>161</v>
      </c>
      <c r="BE172" s="130">
        <f>IF(U172="základná",N172,0)</f>
        <v>0</v>
      </c>
      <c r="BF172" s="130">
        <f>IF(U172="znížená",N172,0)</f>
        <v>0</v>
      </c>
      <c r="BG172" s="130">
        <f>IF(U172="zákl. prenesená",N172,0)</f>
        <v>0</v>
      </c>
      <c r="BH172" s="130">
        <f>IF(U172="zníž. prenesená",N172,0)</f>
        <v>0</v>
      </c>
      <c r="BI172" s="130">
        <f>IF(U172="nulová",N172,0)</f>
        <v>0</v>
      </c>
      <c r="BJ172" s="20" t="s">
        <v>140</v>
      </c>
      <c r="BK172" s="216">
        <f>ROUND(L172*K172,3)</f>
        <v>0</v>
      </c>
      <c r="BL172" s="20" t="s">
        <v>166</v>
      </c>
      <c r="BM172" s="20" t="s">
        <v>306</v>
      </c>
    </row>
    <row r="173" s="1" customFormat="1" ht="25.5" customHeight="1">
      <c r="B173" s="171"/>
      <c r="C173" s="207" t="s">
        <v>307</v>
      </c>
      <c r="D173" s="207" t="s">
        <v>162</v>
      </c>
      <c r="E173" s="208" t="s">
        <v>308</v>
      </c>
      <c r="F173" s="209" t="s">
        <v>309</v>
      </c>
      <c r="G173" s="209"/>
      <c r="H173" s="209"/>
      <c r="I173" s="209"/>
      <c r="J173" s="210" t="s">
        <v>204</v>
      </c>
      <c r="K173" s="211">
        <v>29.960999999999999</v>
      </c>
      <c r="L173" s="212">
        <v>0</v>
      </c>
      <c r="M173" s="212"/>
      <c r="N173" s="211">
        <f>ROUND(L173*K173,3)</f>
        <v>0</v>
      </c>
      <c r="O173" s="211"/>
      <c r="P173" s="211"/>
      <c r="Q173" s="211"/>
      <c r="R173" s="175"/>
      <c r="T173" s="213" t="s">
        <v>5</v>
      </c>
      <c r="U173" s="54" t="s">
        <v>47</v>
      </c>
      <c r="V173" s="45"/>
      <c r="W173" s="214">
        <f>V173*K173</f>
        <v>0</v>
      </c>
      <c r="X173" s="214">
        <v>0</v>
      </c>
      <c r="Y173" s="214">
        <f>X173*K173</f>
        <v>0</v>
      </c>
      <c r="Z173" s="214">
        <v>0</v>
      </c>
      <c r="AA173" s="215">
        <f>Z173*K173</f>
        <v>0</v>
      </c>
      <c r="AR173" s="20" t="s">
        <v>166</v>
      </c>
      <c r="AT173" s="20" t="s">
        <v>162</v>
      </c>
      <c r="AU173" s="20" t="s">
        <v>140</v>
      </c>
      <c r="AY173" s="20" t="s">
        <v>161</v>
      </c>
      <c r="BE173" s="130">
        <f>IF(U173="základná",N173,0)</f>
        <v>0</v>
      </c>
      <c r="BF173" s="130">
        <f>IF(U173="znížená",N173,0)</f>
        <v>0</v>
      </c>
      <c r="BG173" s="130">
        <f>IF(U173="zákl. prenesená",N173,0)</f>
        <v>0</v>
      </c>
      <c r="BH173" s="130">
        <f>IF(U173="zníž. prenesená",N173,0)</f>
        <v>0</v>
      </c>
      <c r="BI173" s="130">
        <f>IF(U173="nulová",N173,0)</f>
        <v>0</v>
      </c>
      <c r="BJ173" s="20" t="s">
        <v>140</v>
      </c>
      <c r="BK173" s="216">
        <f>ROUND(L173*K173,3)</f>
        <v>0</v>
      </c>
      <c r="BL173" s="20" t="s">
        <v>166</v>
      </c>
      <c r="BM173" s="20" t="s">
        <v>310</v>
      </c>
    </row>
    <row r="174" s="1" customFormat="1" ht="25.5" customHeight="1">
      <c r="B174" s="171"/>
      <c r="C174" s="207" t="s">
        <v>311</v>
      </c>
      <c r="D174" s="207" t="s">
        <v>162</v>
      </c>
      <c r="E174" s="208" t="s">
        <v>312</v>
      </c>
      <c r="F174" s="209" t="s">
        <v>313</v>
      </c>
      <c r="G174" s="209"/>
      <c r="H174" s="209"/>
      <c r="I174" s="209"/>
      <c r="J174" s="210" t="s">
        <v>204</v>
      </c>
      <c r="K174" s="211">
        <v>149.80500000000001</v>
      </c>
      <c r="L174" s="212">
        <v>0</v>
      </c>
      <c r="M174" s="212"/>
      <c r="N174" s="211">
        <f>ROUND(L174*K174,3)</f>
        <v>0</v>
      </c>
      <c r="O174" s="211"/>
      <c r="P174" s="211"/>
      <c r="Q174" s="211"/>
      <c r="R174" s="175"/>
      <c r="T174" s="213" t="s">
        <v>5</v>
      </c>
      <c r="U174" s="54" t="s">
        <v>47</v>
      </c>
      <c r="V174" s="45"/>
      <c r="W174" s="214">
        <f>V174*K174</f>
        <v>0</v>
      </c>
      <c r="X174" s="214">
        <v>0</v>
      </c>
      <c r="Y174" s="214">
        <f>X174*K174</f>
        <v>0</v>
      </c>
      <c r="Z174" s="214">
        <v>0</v>
      </c>
      <c r="AA174" s="215">
        <f>Z174*K174</f>
        <v>0</v>
      </c>
      <c r="AR174" s="20" t="s">
        <v>166</v>
      </c>
      <c r="AT174" s="20" t="s">
        <v>162</v>
      </c>
      <c r="AU174" s="20" t="s">
        <v>140</v>
      </c>
      <c r="AY174" s="20" t="s">
        <v>161</v>
      </c>
      <c r="BE174" s="130">
        <f>IF(U174="základná",N174,0)</f>
        <v>0</v>
      </c>
      <c r="BF174" s="130">
        <f>IF(U174="znížená",N174,0)</f>
        <v>0</v>
      </c>
      <c r="BG174" s="130">
        <f>IF(U174="zákl. prenesená",N174,0)</f>
        <v>0</v>
      </c>
      <c r="BH174" s="130">
        <f>IF(U174="zníž. prenesená",N174,0)</f>
        <v>0</v>
      </c>
      <c r="BI174" s="130">
        <f>IF(U174="nulová",N174,0)</f>
        <v>0</v>
      </c>
      <c r="BJ174" s="20" t="s">
        <v>140</v>
      </c>
      <c r="BK174" s="216">
        <f>ROUND(L174*K174,3)</f>
        <v>0</v>
      </c>
      <c r="BL174" s="20" t="s">
        <v>166</v>
      </c>
      <c r="BM174" s="20" t="s">
        <v>314</v>
      </c>
    </row>
    <row r="175" s="1" customFormat="1" ht="25.5" customHeight="1">
      <c r="B175" s="171"/>
      <c r="C175" s="207" t="s">
        <v>315</v>
      </c>
      <c r="D175" s="207" t="s">
        <v>162</v>
      </c>
      <c r="E175" s="208" t="s">
        <v>316</v>
      </c>
      <c r="F175" s="209" t="s">
        <v>317</v>
      </c>
      <c r="G175" s="209"/>
      <c r="H175" s="209"/>
      <c r="I175" s="209"/>
      <c r="J175" s="210" t="s">
        <v>204</v>
      </c>
      <c r="K175" s="211">
        <v>29.960999999999999</v>
      </c>
      <c r="L175" s="212">
        <v>0</v>
      </c>
      <c r="M175" s="212"/>
      <c r="N175" s="211">
        <f>ROUND(L175*K175,3)</f>
        <v>0</v>
      </c>
      <c r="O175" s="211"/>
      <c r="P175" s="211"/>
      <c r="Q175" s="211"/>
      <c r="R175" s="175"/>
      <c r="T175" s="213" t="s">
        <v>5</v>
      </c>
      <c r="U175" s="54" t="s">
        <v>47</v>
      </c>
      <c r="V175" s="45"/>
      <c r="W175" s="214">
        <f>V175*K175</f>
        <v>0</v>
      </c>
      <c r="X175" s="214">
        <v>0</v>
      </c>
      <c r="Y175" s="214">
        <f>X175*K175</f>
        <v>0</v>
      </c>
      <c r="Z175" s="214">
        <v>0</v>
      </c>
      <c r="AA175" s="215">
        <f>Z175*K175</f>
        <v>0</v>
      </c>
      <c r="AR175" s="20" t="s">
        <v>166</v>
      </c>
      <c r="AT175" s="20" t="s">
        <v>162</v>
      </c>
      <c r="AU175" s="20" t="s">
        <v>140</v>
      </c>
      <c r="AY175" s="20" t="s">
        <v>161</v>
      </c>
      <c r="BE175" s="130">
        <f>IF(U175="základná",N175,0)</f>
        <v>0</v>
      </c>
      <c r="BF175" s="130">
        <f>IF(U175="znížená",N175,0)</f>
        <v>0</v>
      </c>
      <c r="BG175" s="130">
        <f>IF(U175="zákl. prenesená",N175,0)</f>
        <v>0</v>
      </c>
      <c r="BH175" s="130">
        <f>IF(U175="zníž. prenesená",N175,0)</f>
        <v>0</v>
      </c>
      <c r="BI175" s="130">
        <f>IF(U175="nulová",N175,0)</f>
        <v>0</v>
      </c>
      <c r="BJ175" s="20" t="s">
        <v>140</v>
      </c>
      <c r="BK175" s="216">
        <f>ROUND(L175*K175,3)</f>
        <v>0</v>
      </c>
      <c r="BL175" s="20" t="s">
        <v>166</v>
      </c>
      <c r="BM175" s="20" t="s">
        <v>318</v>
      </c>
    </row>
    <row r="176" s="1" customFormat="1" ht="25.5" customHeight="1">
      <c r="B176" s="171"/>
      <c r="C176" s="207" t="s">
        <v>319</v>
      </c>
      <c r="D176" s="207" t="s">
        <v>162</v>
      </c>
      <c r="E176" s="208" t="s">
        <v>320</v>
      </c>
      <c r="F176" s="209" t="s">
        <v>321</v>
      </c>
      <c r="G176" s="209"/>
      <c r="H176" s="209"/>
      <c r="I176" s="209"/>
      <c r="J176" s="210" t="s">
        <v>204</v>
      </c>
      <c r="K176" s="211">
        <v>29.960999999999999</v>
      </c>
      <c r="L176" s="212">
        <v>0</v>
      </c>
      <c r="M176" s="212"/>
      <c r="N176" s="211">
        <f>ROUND(L176*K176,3)</f>
        <v>0</v>
      </c>
      <c r="O176" s="211"/>
      <c r="P176" s="211"/>
      <c r="Q176" s="211"/>
      <c r="R176" s="175"/>
      <c r="T176" s="213" t="s">
        <v>5</v>
      </c>
      <c r="U176" s="54" t="s">
        <v>47</v>
      </c>
      <c r="V176" s="45"/>
      <c r="W176" s="214">
        <f>V176*K176</f>
        <v>0</v>
      </c>
      <c r="X176" s="214">
        <v>0</v>
      </c>
      <c r="Y176" s="214">
        <f>X176*K176</f>
        <v>0</v>
      </c>
      <c r="Z176" s="214">
        <v>0</v>
      </c>
      <c r="AA176" s="215">
        <f>Z176*K176</f>
        <v>0</v>
      </c>
      <c r="AR176" s="20" t="s">
        <v>166</v>
      </c>
      <c r="AT176" s="20" t="s">
        <v>162</v>
      </c>
      <c r="AU176" s="20" t="s">
        <v>140</v>
      </c>
      <c r="AY176" s="20" t="s">
        <v>161</v>
      </c>
      <c r="BE176" s="130">
        <f>IF(U176="základná",N176,0)</f>
        <v>0</v>
      </c>
      <c r="BF176" s="130">
        <f>IF(U176="znížená",N176,0)</f>
        <v>0</v>
      </c>
      <c r="BG176" s="130">
        <f>IF(U176="zákl. prenesená",N176,0)</f>
        <v>0</v>
      </c>
      <c r="BH176" s="130">
        <f>IF(U176="zníž. prenesená",N176,0)</f>
        <v>0</v>
      </c>
      <c r="BI176" s="130">
        <f>IF(U176="nulová",N176,0)</f>
        <v>0</v>
      </c>
      <c r="BJ176" s="20" t="s">
        <v>140</v>
      </c>
      <c r="BK176" s="216">
        <f>ROUND(L176*K176,3)</f>
        <v>0</v>
      </c>
      <c r="BL176" s="20" t="s">
        <v>166</v>
      </c>
      <c r="BM176" s="20" t="s">
        <v>322</v>
      </c>
    </row>
    <row r="177" s="1" customFormat="1" ht="16.5" customHeight="1">
      <c r="B177" s="171"/>
      <c r="C177" s="207" t="s">
        <v>323</v>
      </c>
      <c r="D177" s="207" t="s">
        <v>162</v>
      </c>
      <c r="E177" s="208" t="s">
        <v>324</v>
      </c>
      <c r="F177" s="209" t="s">
        <v>325</v>
      </c>
      <c r="G177" s="209"/>
      <c r="H177" s="209"/>
      <c r="I177" s="209"/>
      <c r="J177" s="210" t="s">
        <v>204</v>
      </c>
      <c r="K177" s="211">
        <v>29.960999999999999</v>
      </c>
      <c r="L177" s="212">
        <v>0</v>
      </c>
      <c r="M177" s="212"/>
      <c r="N177" s="211">
        <f>ROUND(L177*K177,3)</f>
        <v>0</v>
      </c>
      <c r="O177" s="211"/>
      <c r="P177" s="211"/>
      <c r="Q177" s="211"/>
      <c r="R177" s="175"/>
      <c r="T177" s="213" t="s">
        <v>5</v>
      </c>
      <c r="U177" s="54" t="s">
        <v>47</v>
      </c>
      <c r="V177" s="45"/>
      <c r="W177" s="214">
        <f>V177*K177</f>
        <v>0</v>
      </c>
      <c r="X177" s="214">
        <v>0</v>
      </c>
      <c r="Y177" s="214">
        <f>X177*K177</f>
        <v>0</v>
      </c>
      <c r="Z177" s="214">
        <v>0</v>
      </c>
      <c r="AA177" s="215">
        <f>Z177*K177</f>
        <v>0</v>
      </c>
      <c r="AR177" s="20" t="s">
        <v>166</v>
      </c>
      <c r="AT177" s="20" t="s">
        <v>162</v>
      </c>
      <c r="AU177" s="20" t="s">
        <v>140</v>
      </c>
      <c r="AY177" s="20" t="s">
        <v>161</v>
      </c>
      <c r="BE177" s="130">
        <f>IF(U177="základná",N177,0)</f>
        <v>0</v>
      </c>
      <c r="BF177" s="130">
        <f>IF(U177="znížená",N177,0)</f>
        <v>0</v>
      </c>
      <c r="BG177" s="130">
        <f>IF(U177="zákl. prenesená",N177,0)</f>
        <v>0</v>
      </c>
      <c r="BH177" s="130">
        <f>IF(U177="zníž. prenesená",N177,0)</f>
        <v>0</v>
      </c>
      <c r="BI177" s="130">
        <f>IF(U177="nulová",N177,0)</f>
        <v>0</v>
      </c>
      <c r="BJ177" s="20" t="s">
        <v>140</v>
      </c>
      <c r="BK177" s="216">
        <f>ROUND(L177*K177,3)</f>
        <v>0</v>
      </c>
      <c r="BL177" s="20" t="s">
        <v>166</v>
      </c>
      <c r="BM177" s="20" t="s">
        <v>326</v>
      </c>
    </row>
    <row r="178" s="9" customFormat="1" ht="29.88" customHeight="1">
      <c r="B178" s="193"/>
      <c r="C178" s="194"/>
      <c r="D178" s="204" t="s">
        <v>129</v>
      </c>
      <c r="E178" s="204"/>
      <c r="F178" s="204"/>
      <c r="G178" s="204"/>
      <c r="H178" s="204"/>
      <c r="I178" s="204"/>
      <c r="J178" s="204"/>
      <c r="K178" s="204"/>
      <c r="L178" s="204"/>
      <c r="M178" s="204"/>
      <c r="N178" s="223">
        <f>BK178</f>
        <v>0</v>
      </c>
      <c r="O178" s="224"/>
      <c r="P178" s="224"/>
      <c r="Q178" s="224"/>
      <c r="R178" s="197"/>
      <c r="T178" s="198"/>
      <c r="U178" s="194"/>
      <c r="V178" s="194"/>
      <c r="W178" s="199">
        <f>W179</f>
        <v>0</v>
      </c>
      <c r="X178" s="194"/>
      <c r="Y178" s="199">
        <f>Y179</f>
        <v>0</v>
      </c>
      <c r="Z178" s="194"/>
      <c r="AA178" s="200">
        <f>AA179</f>
        <v>0</v>
      </c>
      <c r="AR178" s="201" t="s">
        <v>88</v>
      </c>
      <c r="AT178" s="202" t="s">
        <v>79</v>
      </c>
      <c r="AU178" s="202" t="s">
        <v>88</v>
      </c>
      <c r="AY178" s="201" t="s">
        <v>161</v>
      </c>
      <c r="BK178" s="203">
        <f>BK179</f>
        <v>0</v>
      </c>
    </row>
    <row r="179" s="1" customFormat="1" ht="38.25" customHeight="1">
      <c r="B179" s="171"/>
      <c r="C179" s="207" t="s">
        <v>327</v>
      </c>
      <c r="D179" s="207" t="s">
        <v>162</v>
      </c>
      <c r="E179" s="208" t="s">
        <v>328</v>
      </c>
      <c r="F179" s="209" t="s">
        <v>329</v>
      </c>
      <c r="G179" s="209"/>
      <c r="H179" s="209"/>
      <c r="I179" s="209"/>
      <c r="J179" s="210" t="s">
        <v>204</v>
      </c>
      <c r="K179" s="211">
        <v>83.051000000000002</v>
      </c>
      <c r="L179" s="212">
        <v>0</v>
      </c>
      <c r="M179" s="212"/>
      <c r="N179" s="211">
        <f>ROUND(L179*K179,3)</f>
        <v>0</v>
      </c>
      <c r="O179" s="211"/>
      <c r="P179" s="211"/>
      <c r="Q179" s="211"/>
      <c r="R179" s="175"/>
      <c r="T179" s="213" t="s">
        <v>5</v>
      </c>
      <c r="U179" s="54" t="s">
        <v>47</v>
      </c>
      <c r="V179" s="45"/>
      <c r="W179" s="214">
        <f>V179*K179</f>
        <v>0</v>
      </c>
      <c r="X179" s="214">
        <v>0</v>
      </c>
      <c r="Y179" s="214">
        <f>X179*K179</f>
        <v>0</v>
      </c>
      <c r="Z179" s="214">
        <v>0</v>
      </c>
      <c r="AA179" s="215">
        <f>Z179*K179</f>
        <v>0</v>
      </c>
      <c r="AR179" s="20" t="s">
        <v>166</v>
      </c>
      <c r="AT179" s="20" t="s">
        <v>162</v>
      </c>
      <c r="AU179" s="20" t="s">
        <v>140</v>
      </c>
      <c r="AY179" s="20" t="s">
        <v>161</v>
      </c>
      <c r="BE179" s="130">
        <f>IF(U179="základná",N179,0)</f>
        <v>0</v>
      </c>
      <c r="BF179" s="130">
        <f>IF(U179="znížená",N179,0)</f>
        <v>0</v>
      </c>
      <c r="BG179" s="130">
        <f>IF(U179="zákl. prenesená",N179,0)</f>
        <v>0</v>
      </c>
      <c r="BH179" s="130">
        <f>IF(U179="zníž. prenesená",N179,0)</f>
        <v>0</v>
      </c>
      <c r="BI179" s="130">
        <f>IF(U179="nulová",N179,0)</f>
        <v>0</v>
      </c>
      <c r="BJ179" s="20" t="s">
        <v>140</v>
      </c>
      <c r="BK179" s="216">
        <f>ROUND(L179*K179,3)</f>
        <v>0</v>
      </c>
      <c r="BL179" s="20" t="s">
        <v>166</v>
      </c>
      <c r="BM179" s="20" t="s">
        <v>330</v>
      </c>
    </row>
    <row r="180" s="9" customFormat="1" ht="37.44" customHeight="1">
      <c r="B180" s="193"/>
      <c r="C180" s="194"/>
      <c r="D180" s="195" t="s">
        <v>130</v>
      </c>
      <c r="E180" s="195"/>
      <c r="F180" s="195"/>
      <c r="G180" s="195"/>
      <c r="H180" s="195"/>
      <c r="I180" s="195"/>
      <c r="J180" s="195"/>
      <c r="K180" s="195"/>
      <c r="L180" s="195"/>
      <c r="M180" s="195"/>
      <c r="N180" s="225">
        <f>BK180</f>
        <v>0</v>
      </c>
      <c r="O180" s="226"/>
      <c r="P180" s="226"/>
      <c r="Q180" s="226"/>
      <c r="R180" s="197"/>
      <c r="T180" s="198"/>
      <c r="U180" s="194"/>
      <c r="V180" s="194"/>
      <c r="W180" s="199">
        <f>W181+W185+W188</f>
        <v>0</v>
      </c>
      <c r="X180" s="194"/>
      <c r="Y180" s="199">
        <f>Y181+Y185+Y188</f>
        <v>0.51359801999999999</v>
      </c>
      <c r="Z180" s="194"/>
      <c r="AA180" s="200">
        <f>AA181+AA185+AA188</f>
        <v>0</v>
      </c>
      <c r="AR180" s="201" t="s">
        <v>140</v>
      </c>
      <c r="AT180" s="202" t="s">
        <v>79</v>
      </c>
      <c r="AU180" s="202" t="s">
        <v>80</v>
      </c>
      <c r="AY180" s="201" t="s">
        <v>161</v>
      </c>
      <c r="BK180" s="203">
        <f>BK181+BK185+BK188</f>
        <v>0</v>
      </c>
    </row>
    <row r="181" s="9" customFormat="1" ht="19.92" customHeight="1">
      <c r="B181" s="193"/>
      <c r="C181" s="194"/>
      <c r="D181" s="204" t="s">
        <v>131</v>
      </c>
      <c r="E181" s="204"/>
      <c r="F181" s="204"/>
      <c r="G181" s="204"/>
      <c r="H181" s="204"/>
      <c r="I181" s="204"/>
      <c r="J181" s="204"/>
      <c r="K181" s="204"/>
      <c r="L181" s="204"/>
      <c r="M181" s="204"/>
      <c r="N181" s="205">
        <f>BK181</f>
        <v>0</v>
      </c>
      <c r="O181" s="206"/>
      <c r="P181" s="206"/>
      <c r="Q181" s="206"/>
      <c r="R181" s="197"/>
      <c r="T181" s="198"/>
      <c r="U181" s="194"/>
      <c r="V181" s="194"/>
      <c r="W181" s="199">
        <f>SUM(W182:W184)</f>
        <v>0</v>
      </c>
      <c r="X181" s="194"/>
      <c r="Y181" s="199">
        <f>SUM(Y182:Y184)</f>
        <v>0.44975134</v>
      </c>
      <c r="Z181" s="194"/>
      <c r="AA181" s="200">
        <f>SUM(AA182:AA184)</f>
        <v>0</v>
      </c>
      <c r="AR181" s="201" t="s">
        <v>140</v>
      </c>
      <c r="AT181" s="202" t="s">
        <v>79</v>
      </c>
      <c r="AU181" s="202" t="s">
        <v>88</v>
      </c>
      <c r="AY181" s="201" t="s">
        <v>161</v>
      </c>
      <c r="BK181" s="203">
        <f>SUM(BK182:BK184)</f>
        <v>0</v>
      </c>
    </row>
    <row r="182" s="1" customFormat="1" ht="38.25" customHeight="1">
      <c r="B182" s="171"/>
      <c r="C182" s="207" t="s">
        <v>331</v>
      </c>
      <c r="D182" s="207" t="s">
        <v>162</v>
      </c>
      <c r="E182" s="208" t="s">
        <v>332</v>
      </c>
      <c r="F182" s="209" t="s">
        <v>333</v>
      </c>
      <c r="G182" s="209"/>
      <c r="H182" s="209"/>
      <c r="I182" s="209"/>
      <c r="J182" s="210" t="s">
        <v>268</v>
      </c>
      <c r="K182" s="211">
        <v>30.300000000000001</v>
      </c>
      <c r="L182" s="212">
        <v>0</v>
      </c>
      <c r="M182" s="212"/>
      <c r="N182" s="211">
        <f>ROUND(L182*K182,3)</f>
        <v>0</v>
      </c>
      <c r="O182" s="211"/>
      <c r="P182" s="211"/>
      <c r="Q182" s="211"/>
      <c r="R182" s="175"/>
      <c r="T182" s="213" t="s">
        <v>5</v>
      </c>
      <c r="U182" s="54" t="s">
        <v>47</v>
      </c>
      <c r="V182" s="45"/>
      <c r="W182" s="214">
        <f>V182*K182</f>
        <v>0</v>
      </c>
      <c r="X182" s="214">
        <v>5.7800000000000002E-05</v>
      </c>
      <c r="Y182" s="214">
        <f>X182*K182</f>
        <v>0.0017513400000000001</v>
      </c>
      <c r="Z182" s="214">
        <v>0</v>
      </c>
      <c r="AA182" s="215">
        <f>Z182*K182</f>
        <v>0</v>
      </c>
      <c r="AR182" s="20" t="s">
        <v>226</v>
      </c>
      <c r="AT182" s="20" t="s">
        <v>162</v>
      </c>
      <c r="AU182" s="20" t="s">
        <v>140</v>
      </c>
      <c r="AY182" s="20" t="s">
        <v>161</v>
      </c>
      <c r="BE182" s="130">
        <f>IF(U182="základná",N182,0)</f>
        <v>0</v>
      </c>
      <c r="BF182" s="130">
        <f>IF(U182="znížená",N182,0)</f>
        <v>0</v>
      </c>
      <c r="BG182" s="130">
        <f>IF(U182="zákl. prenesená",N182,0)</f>
        <v>0</v>
      </c>
      <c r="BH182" s="130">
        <f>IF(U182="zníž. prenesená",N182,0)</f>
        <v>0</v>
      </c>
      <c r="BI182" s="130">
        <f>IF(U182="nulová",N182,0)</f>
        <v>0</v>
      </c>
      <c r="BJ182" s="20" t="s">
        <v>140</v>
      </c>
      <c r="BK182" s="216">
        <f>ROUND(L182*K182,3)</f>
        <v>0</v>
      </c>
      <c r="BL182" s="20" t="s">
        <v>226</v>
      </c>
      <c r="BM182" s="20" t="s">
        <v>334</v>
      </c>
    </row>
    <row r="183" s="1" customFormat="1" ht="16.5" customHeight="1">
      <c r="B183" s="171"/>
      <c r="C183" s="217" t="s">
        <v>335</v>
      </c>
      <c r="D183" s="217" t="s">
        <v>180</v>
      </c>
      <c r="E183" s="218" t="s">
        <v>336</v>
      </c>
      <c r="F183" s="219" t="s">
        <v>337</v>
      </c>
      <c r="G183" s="219"/>
      <c r="H183" s="219"/>
      <c r="I183" s="219"/>
      <c r="J183" s="220" t="s">
        <v>273</v>
      </c>
      <c r="K183" s="221">
        <v>16</v>
      </c>
      <c r="L183" s="222">
        <v>0</v>
      </c>
      <c r="M183" s="222"/>
      <c r="N183" s="221">
        <f>ROUND(L183*K183,3)</f>
        <v>0</v>
      </c>
      <c r="O183" s="211"/>
      <c r="P183" s="211"/>
      <c r="Q183" s="211"/>
      <c r="R183" s="175"/>
      <c r="T183" s="213" t="s">
        <v>5</v>
      </c>
      <c r="U183" s="54" t="s">
        <v>47</v>
      </c>
      <c r="V183" s="45"/>
      <c r="W183" s="214">
        <f>V183*K183</f>
        <v>0</v>
      </c>
      <c r="X183" s="214">
        <v>0.028000000000000001</v>
      </c>
      <c r="Y183" s="214">
        <f>X183*K183</f>
        <v>0.44800000000000001</v>
      </c>
      <c r="Z183" s="214">
        <v>0</v>
      </c>
      <c r="AA183" s="215">
        <f>Z183*K183</f>
        <v>0</v>
      </c>
      <c r="AR183" s="20" t="s">
        <v>291</v>
      </c>
      <c r="AT183" s="20" t="s">
        <v>180</v>
      </c>
      <c r="AU183" s="20" t="s">
        <v>140</v>
      </c>
      <c r="AY183" s="20" t="s">
        <v>161</v>
      </c>
      <c r="BE183" s="130">
        <f>IF(U183="základná",N183,0)</f>
        <v>0</v>
      </c>
      <c r="BF183" s="130">
        <f>IF(U183="znížená",N183,0)</f>
        <v>0</v>
      </c>
      <c r="BG183" s="130">
        <f>IF(U183="zákl. prenesená",N183,0)</f>
        <v>0</v>
      </c>
      <c r="BH183" s="130">
        <f>IF(U183="zníž. prenesená",N183,0)</f>
        <v>0</v>
      </c>
      <c r="BI183" s="130">
        <f>IF(U183="nulová",N183,0)</f>
        <v>0</v>
      </c>
      <c r="BJ183" s="20" t="s">
        <v>140</v>
      </c>
      <c r="BK183" s="216">
        <f>ROUND(L183*K183,3)</f>
        <v>0</v>
      </c>
      <c r="BL183" s="20" t="s">
        <v>226</v>
      </c>
      <c r="BM183" s="20" t="s">
        <v>338</v>
      </c>
    </row>
    <row r="184" s="1" customFormat="1" ht="38.25" customHeight="1">
      <c r="B184" s="171"/>
      <c r="C184" s="207" t="s">
        <v>339</v>
      </c>
      <c r="D184" s="207" t="s">
        <v>162</v>
      </c>
      <c r="E184" s="208" t="s">
        <v>340</v>
      </c>
      <c r="F184" s="209" t="s">
        <v>341</v>
      </c>
      <c r="G184" s="209"/>
      <c r="H184" s="209"/>
      <c r="I184" s="209"/>
      <c r="J184" s="210" t="s">
        <v>204</v>
      </c>
      <c r="K184" s="211">
        <v>0.45000000000000001</v>
      </c>
      <c r="L184" s="212">
        <v>0</v>
      </c>
      <c r="M184" s="212"/>
      <c r="N184" s="211">
        <f>ROUND(L184*K184,3)</f>
        <v>0</v>
      </c>
      <c r="O184" s="211"/>
      <c r="P184" s="211"/>
      <c r="Q184" s="211"/>
      <c r="R184" s="175"/>
      <c r="T184" s="213" t="s">
        <v>5</v>
      </c>
      <c r="U184" s="54" t="s">
        <v>47</v>
      </c>
      <c r="V184" s="45"/>
      <c r="W184" s="214">
        <f>V184*K184</f>
        <v>0</v>
      </c>
      <c r="X184" s="214">
        <v>0</v>
      </c>
      <c r="Y184" s="214">
        <f>X184*K184</f>
        <v>0</v>
      </c>
      <c r="Z184" s="214">
        <v>0</v>
      </c>
      <c r="AA184" s="215">
        <f>Z184*K184</f>
        <v>0</v>
      </c>
      <c r="AR184" s="20" t="s">
        <v>226</v>
      </c>
      <c r="AT184" s="20" t="s">
        <v>162</v>
      </c>
      <c r="AU184" s="20" t="s">
        <v>140</v>
      </c>
      <c r="AY184" s="20" t="s">
        <v>161</v>
      </c>
      <c r="BE184" s="130">
        <f>IF(U184="základná",N184,0)</f>
        <v>0</v>
      </c>
      <c r="BF184" s="130">
        <f>IF(U184="znížená",N184,0)</f>
        <v>0</v>
      </c>
      <c r="BG184" s="130">
        <f>IF(U184="zákl. prenesená",N184,0)</f>
        <v>0</v>
      </c>
      <c r="BH184" s="130">
        <f>IF(U184="zníž. prenesená",N184,0)</f>
        <v>0</v>
      </c>
      <c r="BI184" s="130">
        <f>IF(U184="nulová",N184,0)</f>
        <v>0</v>
      </c>
      <c r="BJ184" s="20" t="s">
        <v>140</v>
      </c>
      <c r="BK184" s="216">
        <f>ROUND(L184*K184,3)</f>
        <v>0</v>
      </c>
      <c r="BL184" s="20" t="s">
        <v>226</v>
      </c>
      <c r="BM184" s="20" t="s">
        <v>342</v>
      </c>
    </row>
    <row r="185" s="9" customFormat="1" ht="29.88" customHeight="1">
      <c r="B185" s="193"/>
      <c r="C185" s="194"/>
      <c r="D185" s="204" t="s">
        <v>132</v>
      </c>
      <c r="E185" s="204"/>
      <c r="F185" s="204"/>
      <c r="G185" s="204"/>
      <c r="H185" s="204"/>
      <c r="I185" s="204"/>
      <c r="J185" s="204"/>
      <c r="K185" s="204"/>
      <c r="L185" s="204"/>
      <c r="M185" s="204"/>
      <c r="N185" s="223">
        <f>BK185</f>
        <v>0</v>
      </c>
      <c r="O185" s="224"/>
      <c r="P185" s="224"/>
      <c r="Q185" s="224"/>
      <c r="R185" s="197"/>
      <c r="T185" s="198"/>
      <c r="U185" s="194"/>
      <c r="V185" s="194"/>
      <c r="W185" s="199">
        <f>SUM(W186:W187)</f>
        <v>0</v>
      </c>
      <c r="X185" s="194"/>
      <c r="Y185" s="199">
        <f>SUM(Y186:Y187)</f>
        <v>0.054087799999999991</v>
      </c>
      <c r="Z185" s="194"/>
      <c r="AA185" s="200">
        <f>SUM(AA186:AA187)</f>
        <v>0</v>
      </c>
      <c r="AR185" s="201" t="s">
        <v>140</v>
      </c>
      <c r="AT185" s="202" t="s">
        <v>79</v>
      </c>
      <c r="AU185" s="202" t="s">
        <v>88</v>
      </c>
      <c r="AY185" s="201" t="s">
        <v>161</v>
      </c>
      <c r="BK185" s="203">
        <f>SUM(BK186:BK187)</f>
        <v>0</v>
      </c>
    </row>
    <row r="186" s="1" customFormat="1" ht="25.5" customHeight="1">
      <c r="B186" s="171"/>
      <c r="C186" s="207" t="s">
        <v>343</v>
      </c>
      <c r="D186" s="207" t="s">
        <v>162</v>
      </c>
      <c r="E186" s="208" t="s">
        <v>344</v>
      </c>
      <c r="F186" s="209" t="s">
        <v>345</v>
      </c>
      <c r="G186" s="209"/>
      <c r="H186" s="209"/>
      <c r="I186" s="209"/>
      <c r="J186" s="210" t="s">
        <v>165</v>
      </c>
      <c r="K186" s="211">
        <v>60.097999999999999</v>
      </c>
      <c r="L186" s="212">
        <v>0</v>
      </c>
      <c r="M186" s="212"/>
      <c r="N186" s="211">
        <f>ROUND(L186*K186,3)</f>
        <v>0</v>
      </c>
      <c r="O186" s="211"/>
      <c r="P186" s="211"/>
      <c r="Q186" s="211"/>
      <c r="R186" s="175"/>
      <c r="T186" s="213" t="s">
        <v>5</v>
      </c>
      <c r="U186" s="54" t="s">
        <v>47</v>
      </c>
      <c r="V186" s="45"/>
      <c r="W186" s="214">
        <f>V186*K186</f>
        <v>0</v>
      </c>
      <c r="X186" s="214">
        <v>0.00059999999999999995</v>
      </c>
      <c r="Y186" s="214">
        <f>X186*K186</f>
        <v>0.036058799999999995</v>
      </c>
      <c r="Z186" s="214">
        <v>0</v>
      </c>
      <c r="AA186" s="215">
        <f>Z186*K186</f>
        <v>0</v>
      </c>
      <c r="AR186" s="20" t="s">
        <v>226</v>
      </c>
      <c r="AT186" s="20" t="s">
        <v>162</v>
      </c>
      <c r="AU186" s="20" t="s">
        <v>140</v>
      </c>
      <c r="AY186" s="20" t="s">
        <v>161</v>
      </c>
      <c r="BE186" s="130">
        <f>IF(U186="základná",N186,0)</f>
        <v>0</v>
      </c>
      <c r="BF186" s="130">
        <f>IF(U186="znížená",N186,0)</f>
        <v>0</v>
      </c>
      <c r="BG186" s="130">
        <f>IF(U186="zákl. prenesená",N186,0)</f>
        <v>0</v>
      </c>
      <c r="BH186" s="130">
        <f>IF(U186="zníž. prenesená",N186,0)</f>
        <v>0</v>
      </c>
      <c r="BI186" s="130">
        <f>IF(U186="nulová",N186,0)</f>
        <v>0</v>
      </c>
      <c r="BJ186" s="20" t="s">
        <v>140</v>
      </c>
      <c r="BK186" s="216">
        <f>ROUND(L186*K186,3)</f>
        <v>0</v>
      </c>
      <c r="BL186" s="20" t="s">
        <v>226</v>
      </c>
      <c r="BM186" s="20" t="s">
        <v>346</v>
      </c>
    </row>
    <row r="187" s="1" customFormat="1" ht="38.25" customHeight="1">
      <c r="B187" s="171"/>
      <c r="C187" s="217" t="s">
        <v>347</v>
      </c>
      <c r="D187" s="217" t="s">
        <v>180</v>
      </c>
      <c r="E187" s="218" t="s">
        <v>348</v>
      </c>
      <c r="F187" s="219" t="s">
        <v>349</v>
      </c>
      <c r="G187" s="219"/>
      <c r="H187" s="219"/>
      <c r="I187" s="219"/>
      <c r="J187" s="220" t="s">
        <v>183</v>
      </c>
      <c r="K187" s="221">
        <v>18.029</v>
      </c>
      <c r="L187" s="222">
        <v>0</v>
      </c>
      <c r="M187" s="222"/>
      <c r="N187" s="221">
        <f>ROUND(L187*K187,3)</f>
        <v>0</v>
      </c>
      <c r="O187" s="211"/>
      <c r="P187" s="211"/>
      <c r="Q187" s="211"/>
      <c r="R187" s="175"/>
      <c r="T187" s="213" t="s">
        <v>5</v>
      </c>
      <c r="U187" s="54" t="s">
        <v>47</v>
      </c>
      <c r="V187" s="45"/>
      <c r="W187" s="214">
        <f>V187*K187</f>
        <v>0</v>
      </c>
      <c r="X187" s="214">
        <v>0.001</v>
      </c>
      <c r="Y187" s="214">
        <f>X187*K187</f>
        <v>0.018029</v>
      </c>
      <c r="Z187" s="214">
        <v>0</v>
      </c>
      <c r="AA187" s="215">
        <f>Z187*K187</f>
        <v>0</v>
      </c>
      <c r="AR187" s="20" t="s">
        <v>291</v>
      </c>
      <c r="AT187" s="20" t="s">
        <v>180</v>
      </c>
      <c r="AU187" s="20" t="s">
        <v>140</v>
      </c>
      <c r="AY187" s="20" t="s">
        <v>161</v>
      </c>
      <c r="BE187" s="130">
        <f>IF(U187="základná",N187,0)</f>
        <v>0</v>
      </c>
      <c r="BF187" s="130">
        <f>IF(U187="znížená",N187,0)</f>
        <v>0</v>
      </c>
      <c r="BG187" s="130">
        <f>IF(U187="zákl. prenesená",N187,0)</f>
        <v>0</v>
      </c>
      <c r="BH187" s="130">
        <f>IF(U187="zníž. prenesená",N187,0)</f>
        <v>0</v>
      </c>
      <c r="BI187" s="130">
        <f>IF(U187="nulová",N187,0)</f>
        <v>0</v>
      </c>
      <c r="BJ187" s="20" t="s">
        <v>140</v>
      </c>
      <c r="BK187" s="216">
        <f>ROUND(L187*K187,3)</f>
        <v>0</v>
      </c>
      <c r="BL187" s="20" t="s">
        <v>226</v>
      </c>
      <c r="BM187" s="20" t="s">
        <v>350</v>
      </c>
    </row>
    <row r="188" s="9" customFormat="1" ht="29.88" customHeight="1">
      <c r="B188" s="193"/>
      <c r="C188" s="194"/>
      <c r="D188" s="204" t="s">
        <v>133</v>
      </c>
      <c r="E188" s="204"/>
      <c r="F188" s="204"/>
      <c r="G188" s="204"/>
      <c r="H188" s="204"/>
      <c r="I188" s="204"/>
      <c r="J188" s="204"/>
      <c r="K188" s="204"/>
      <c r="L188" s="204"/>
      <c r="M188" s="204"/>
      <c r="N188" s="223">
        <f>BK188</f>
        <v>0</v>
      </c>
      <c r="O188" s="224"/>
      <c r="P188" s="224"/>
      <c r="Q188" s="224"/>
      <c r="R188" s="197"/>
      <c r="T188" s="198"/>
      <c r="U188" s="194"/>
      <c r="V188" s="194"/>
      <c r="W188" s="199">
        <f>SUM(W189:W190)</f>
        <v>0</v>
      </c>
      <c r="X188" s="194"/>
      <c r="Y188" s="199">
        <f>SUM(Y189:Y190)</f>
        <v>0.009758880000000001</v>
      </c>
      <c r="Z188" s="194"/>
      <c r="AA188" s="200">
        <f>SUM(AA189:AA190)</f>
        <v>0</v>
      </c>
      <c r="AR188" s="201" t="s">
        <v>140</v>
      </c>
      <c r="AT188" s="202" t="s">
        <v>79</v>
      </c>
      <c r="AU188" s="202" t="s">
        <v>88</v>
      </c>
      <c r="AY188" s="201" t="s">
        <v>161</v>
      </c>
      <c r="BK188" s="203">
        <f>SUM(BK189:BK190)</f>
        <v>0</v>
      </c>
    </row>
    <row r="189" s="1" customFormat="1" ht="25.5" customHeight="1">
      <c r="B189" s="171"/>
      <c r="C189" s="207" t="s">
        <v>351</v>
      </c>
      <c r="D189" s="207" t="s">
        <v>162</v>
      </c>
      <c r="E189" s="208" t="s">
        <v>352</v>
      </c>
      <c r="F189" s="209" t="s">
        <v>353</v>
      </c>
      <c r="G189" s="209"/>
      <c r="H189" s="209"/>
      <c r="I189" s="209"/>
      <c r="J189" s="210" t="s">
        <v>165</v>
      </c>
      <c r="K189" s="211">
        <v>18.071999999999999</v>
      </c>
      <c r="L189" s="212">
        <v>0</v>
      </c>
      <c r="M189" s="212"/>
      <c r="N189" s="211">
        <f>ROUND(L189*K189,3)</f>
        <v>0</v>
      </c>
      <c r="O189" s="211"/>
      <c r="P189" s="211"/>
      <c r="Q189" s="211"/>
      <c r="R189" s="175"/>
      <c r="T189" s="213" t="s">
        <v>5</v>
      </c>
      <c r="U189" s="54" t="s">
        <v>47</v>
      </c>
      <c r="V189" s="45"/>
      <c r="W189" s="214">
        <f>V189*K189</f>
        <v>0</v>
      </c>
      <c r="X189" s="214">
        <v>0.00038000000000000002</v>
      </c>
      <c r="Y189" s="214">
        <f>X189*K189</f>
        <v>0.0068673600000000003</v>
      </c>
      <c r="Z189" s="214">
        <v>0</v>
      </c>
      <c r="AA189" s="215">
        <f>Z189*K189</f>
        <v>0</v>
      </c>
      <c r="AR189" s="20" t="s">
        <v>226</v>
      </c>
      <c r="AT189" s="20" t="s">
        <v>162</v>
      </c>
      <c r="AU189" s="20" t="s">
        <v>140</v>
      </c>
      <c r="AY189" s="20" t="s">
        <v>161</v>
      </c>
      <c r="BE189" s="130">
        <f>IF(U189="základná",N189,0)</f>
        <v>0</v>
      </c>
      <c r="BF189" s="130">
        <f>IF(U189="znížená",N189,0)</f>
        <v>0</v>
      </c>
      <c r="BG189" s="130">
        <f>IF(U189="zákl. prenesená",N189,0)</f>
        <v>0</v>
      </c>
      <c r="BH189" s="130">
        <f>IF(U189="zníž. prenesená",N189,0)</f>
        <v>0</v>
      </c>
      <c r="BI189" s="130">
        <f>IF(U189="nulová",N189,0)</f>
        <v>0</v>
      </c>
      <c r="BJ189" s="20" t="s">
        <v>140</v>
      </c>
      <c r="BK189" s="216">
        <f>ROUND(L189*K189,3)</f>
        <v>0</v>
      </c>
      <c r="BL189" s="20" t="s">
        <v>226</v>
      </c>
      <c r="BM189" s="20" t="s">
        <v>354</v>
      </c>
    </row>
    <row r="190" s="1" customFormat="1" ht="16.5" customHeight="1">
      <c r="B190" s="171"/>
      <c r="C190" s="207" t="s">
        <v>355</v>
      </c>
      <c r="D190" s="207" t="s">
        <v>162</v>
      </c>
      <c r="E190" s="208" t="s">
        <v>356</v>
      </c>
      <c r="F190" s="209" t="s">
        <v>357</v>
      </c>
      <c r="G190" s="209"/>
      <c r="H190" s="209"/>
      <c r="I190" s="209"/>
      <c r="J190" s="210" t="s">
        <v>165</v>
      </c>
      <c r="K190" s="211">
        <v>18.071999999999999</v>
      </c>
      <c r="L190" s="212">
        <v>0</v>
      </c>
      <c r="M190" s="212"/>
      <c r="N190" s="211">
        <f>ROUND(L190*K190,3)</f>
        <v>0</v>
      </c>
      <c r="O190" s="211"/>
      <c r="P190" s="211"/>
      <c r="Q190" s="211"/>
      <c r="R190" s="175"/>
      <c r="T190" s="213" t="s">
        <v>5</v>
      </c>
      <c r="U190" s="54" t="s">
        <v>47</v>
      </c>
      <c r="V190" s="45"/>
      <c r="W190" s="214">
        <f>V190*K190</f>
        <v>0</v>
      </c>
      <c r="X190" s="214">
        <v>0.00016000000000000001</v>
      </c>
      <c r="Y190" s="214">
        <f>X190*K190</f>
        <v>0.0028915200000000003</v>
      </c>
      <c r="Z190" s="214">
        <v>0</v>
      </c>
      <c r="AA190" s="215">
        <f>Z190*K190</f>
        <v>0</v>
      </c>
      <c r="AR190" s="20" t="s">
        <v>226</v>
      </c>
      <c r="AT190" s="20" t="s">
        <v>162</v>
      </c>
      <c r="AU190" s="20" t="s">
        <v>140</v>
      </c>
      <c r="AY190" s="20" t="s">
        <v>161</v>
      </c>
      <c r="BE190" s="130">
        <f>IF(U190="základná",N190,0)</f>
        <v>0</v>
      </c>
      <c r="BF190" s="130">
        <f>IF(U190="znížená",N190,0)</f>
        <v>0</v>
      </c>
      <c r="BG190" s="130">
        <f>IF(U190="zákl. prenesená",N190,0)</f>
        <v>0</v>
      </c>
      <c r="BH190" s="130">
        <f>IF(U190="zníž. prenesená",N190,0)</f>
        <v>0</v>
      </c>
      <c r="BI190" s="130">
        <f>IF(U190="nulová",N190,0)</f>
        <v>0</v>
      </c>
      <c r="BJ190" s="20" t="s">
        <v>140</v>
      </c>
      <c r="BK190" s="216">
        <f>ROUND(L190*K190,3)</f>
        <v>0</v>
      </c>
      <c r="BL190" s="20" t="s">
        <v>226</v>
      </c>
      <c r="BM190" s="20" t="s">
        <v>358</v>
      </c>
    </row>
    <row r="191" s="9" customFormat="1" ht="37.44" customHeight="1">
      <c r="B191" s="193"/>
      <c r="C191" s="194"/>
      <c r="D191" s="195" t="s">
        <v>134</v>
      </c>
      <c r="E191" s="195"/>
      <c r="F191" s="195"/>
      <c r="G191" s="195"/>
      <c r="H191" s="195"/>
      <c r="I191" s="195"/>
      <c r="J191" s="195"/>
      <c r="K191" s="195"/>
      <c r="L191" s="195"/>
      <c r="M191" s="195"/>
      <c r="N191" s="225">
        <f>BK191</f>
        <v>0</v>
      </c>
      <c r="O191" s="226"/>
      <c r="P191" s="226"/>
      <c r="Q191" s="226"/>
      <c r="R191" s="197"/>
      <c r="T191" s="198"/>
      <c r="U191" s="194"/>
      <c r="V191" s="194"/>
      <c r="W191" s="199">
        <f>W192</f>
        <v>0</v>
      </c>
      <c r="X191" s="194"/>
      <c r="Y191" s="199">
        <f>Y192</f>
        <v>0</v>
      </c>
      <c r="Z191" s="194"/>
      <c r="AA191" s="200">
        <f>AA192</f>
        <v>0</v>
      </c>
      <c r="AR191" s="201" t="s">
        <v>172</v>
      </c>
      <c r="AT191" s="202" t="s">
        <v>79</v>
      </c>
      <c r="AU191" s="202" t="s">
        <v>80</v>
      </c>
      <c r="AY191" s="201" t="s">
        <v>161</v>
      </c>
      <c r="BK191" s="203">
        <f>BK192</f>
        <v>0</v>
      </c>
    </row>
    <row r="192" s="9" customFormat="1" ht="19.92" customHeight="1">
      <c r="B192" s="193"/>
      <c r="C192" s="194"/>
      <c r="D192" s="204" t="s">
        <v>135</v>
      </c>
      <c r="E192" s="204"/>
      <c r="F192" s="204"/>
      <c r="G192" s="204"/>
      <c r="H192" s="204"/>
      <c r="I192" s="204"/>
      <c r="J192" s="204"/>
      <c r="K192" s="204"/>
      <c r="L192" s="204"/>
      <c r="M192" s="204"/>
      <c r="N192" s="205">
        <f>BK192</f>
        <v>0</v>
      </c>
      <c r="O192" s="206"/>
      <c r="P192" s="206"/>
      <c r="Q192" s="206"/>
      <c r="R192" s="197"/>
      <c r="T192" s="198"/>
      <c r="U192" s="194"/>
      <c r="V192" s="194"/>
      <c r="W192" s="199">
        <f>W193</f>
        <v>0</v>
      </c>
      <c r="X192" s="194"/>
      <c r="Y192" s="199">
        <f>Y193</f>
        <v>0</v>
      </c>
      <c r="Z192" s="194"/>
      <c r="AA192" s="200">
        <f>AA193</f>
        <v>0</v>
      </c>
      <c r="AR192" s="201" t="s">
        <v>172</v>
      </c>
      <c r="AT192" s="202" t="s">
        <v>79</v>
      </c>
      <c r="AU192" s="202" t="s">
        <v>88</v>
      </c>
      <c r="AY192" s="201" t="s">
        <v>161</v>
      </c>
      <c r="BK192" s="203">
        <f>BK193</f>
        <v>0</v>
      </c>
    </row>
    <row r="193" s="1" customFormat="1" ht="38.25" customHeight="1">
      <c r="B193" s="171"/>
      <c r="C193" s="207" t="s">
        <v>359</v>
      </c>
      <c r="D193" s="207" t="s">
        <v>162</v>
      </c>
      <c r="E193" s="208" t="s">
        <v>360</v>
      </c>
      <c r="F193" s="209" t="s">
        <v>361</v>
      </c>
      <c r="G193" s="209"/>
      <c r="H193" s="209"/>
      <c r="I193" s="209"/>
      <c r="J193" s="210" t="s">
        <v>170</v>
      </c>
      <c r="K193" s="211">
        <v>10.92</v>
      </c>
      <c r="L193" s="212">
        <v>0</v>
      </c>
      <c r="M193" s="212"/>
      <c r="N193" s="211">
        <f>ROUND(L193*K193,3)</f>
        <v>0</v>
      </c>
      <c r="O193" s="211"/>
      <c r="P193" s="211"/>
      <c r="Q193" s="211"/>
      <c r="R193" s="175"/>
      <c r="T193" s="213" t="s">
        <v>5</v>
      </c>
      <c r="U193" s="54" t="s">
        <v>47</v>
      </c>
      <c r="V193" s="45"/>
      <c r="W193" s="214">
        <f>V193*K193</f>
        <v>0</v>
      </c>
      <c r="X193" s="214">
        <v>0</v>
      </c>
      <c r="Y193" s="214">
        <f>X193*K193</f>
        <v>0</v>
      </c>
      <c r="Z193" s="214">
        <v>0</v>
      </c>
      <c r="AA193" s="215">
        <f>Z193*K193</f>
        <v>0</v>
      </c>
      <c r="AR193" s="20" t="s">
        <v>362</v>
      </c>
      <c r="AT193" s="20" t="s">
        <v>162</v>
      </c>
      <c r="AU193" s="20" t="s">
        <v>140</v>
      </c>
      <c r="AY193" s="20" t="s">
        <v>161</v>
      </c>
      <c r="BE193" s="130">
        <f>IF(U193="základná",N193,0)</f>
        <v>0</v>
      </c>
      <c r="BF193" s="130">
        <f>IF(U193="znížená",N193,0)</f>
        <v>0</v>
      </c>
      <c r="BG193" s="130">
        <f>IF(U193="zákl. prenesená",N193,0)</f>
        <v>0</v>
      </c>
      <c r="BH193" s="130">
        <f>IF(U193="zníž. prenesená",N193,0)</f>
        <v>0</v>
      </c>
      <c r="BI193" s="130">
        <f>IF(U193="nulová",N193,0)</f>
        <v>0</v>
      </c>
      <c r="BJ193" s="20" t="s">
        <v>140</v>
      </c>
      <c r="BK193" s="216">
        <f>ROUND(L193*K193,3)</f>
        <v>0</v>
      </c>
      <c r="BL193" s="20" t="s">
        <v>362</v>
      </c>
      <c r="BM193" s="20" t="s">
        <v>363</v>
      </c>
    </row>
    <row r="194" s="1" customFormat="1" ht="49.92" customHeight="1">
      <c r="B194" s="44"/>
      <c r="C194" s="45"/>
      <c r="D194" s="195" t="s">
        <v>364</v>
      </c>
      <c r="E194" s="45"/>
      <c r="F194" s="45"/>
      <c r="G194" s="45"/>
      <c r="H194" s="45"/>
      <c r="I194" s="45"/>
      <c r="J194" s="45"/>
      <c r="K194" s="45"/>
      <c r="L194" s="45"/>
      <c r="M194" s="45"/>
      <c r="N194" s="227">
        <f>BK194</f>
        <v>0</v>
      </c>
      <c r="O194" s="228"/>
      <c r="P194" s="228"/>
      <c r="Q194" s="228"/>
      <c r="R194" s="46"/>
      <c r="T194" s="229"/>
      <c r="U194" s="45"/>
      <c r="V194" s="45"/>
      <c r="W194" s="45"/>
      <c r="X194" s="45"/>
      <c r="Y194" s="45"/>
      <c r="Z194" s="45"/>
      <c r="AA194" s="92"/>
      <c r="AT194" s="20" t="s">
        <v>79</v>
      </c>
      <c r="AU194" s="20" t="s">
        <v>80</v>
      </c>
      <c r="AY194" s="20" t="s">
        <v>365</v>
      </c>
      <c r="BK194" s="216">
        <f>SUM(BK195:BK199)</f>
        <v>0</v>
      </c>
    </row>
    <row r="195" s="1" customFormat="1" ht="22.32" customHeight="1">
      <c r="B195" s="44"/>
      <c r="C195" s="230" t="s">
        <v>5</v>
      </c>
      <c r="D195" s="230" t="s">
        <v>162</v>
      </c>
      <c r="E195" s="231" t="s">
        <v>5</v>
      </c>
      <c r="F195" s="232" t="s">
        <v>5</v>
      </c>
      <c r="G195" s="232"/>
      <c r="H195" s="232"/>
      <c r="I195" s="232"/>
      <c r="J195" s="233" t="s">
        <v>5</v>
      </c>
      <c r="K195" s="212"/>
      <c r="L195" s="212"/>
      <c r="M195" s="234"/>
      <c r="N195" s="234">
        <f>BK195</f>
        <v>0</v>
      </c>
      <c r="O195" s="234"/>
      <c r="P195" s="234"/>
      <c r="Q195" s="234"/>
      <c r="R195" s="46"/>
      <c r="T195" s="213" t="s">
        <v>5</v>
      </c>
      <c r="U195" s="235" t="s">
        <v>47</v>
      </c>
      <c r="V195" s="45"/>
      <c r="W195" s="45"/>
      <c r="X195" s="45"/>
      <c r="Y195" s="45"/>
      <c r="Z195" s="45"/>
      <c r="AA195" s="92"/>
      <c r="AT195" s="20" t="s">
        <v>365</v>
      </c>
      <c r="AU195" s="20" t="s">
        <v>88</v>
      </c>
      <c r="AY195" s="20" t="s">
        <v>365</v>
      </c>
      <c r="BE195" s="130">
        <f>IF(U195="základná",N195,0)</f>
        <v>0</v>
      </c>
      <c r="BF195" s="130">
        <f>IF(U195="znížená",N195,0)</f>
        <v>0</v>
      </c>
      <c r="BG195" s="130">
        <f>IF(U195="zákl. prenesená",N195,0)</f>
        <v>0</v>
      </c>
      <c r="BH195" s="130">
        <f>IF(U195="zníž. prenesená",N195,0)</f>
        <v>0</v>
      </c>
      <c r="BI195" s="130">
        <f>IF(U195="nulová",N195,0)</f>
        <v>0</v>
      </c>
      <c r="BJ195" s="20" t="s">
        <v>140</v>
      </c>
      <c r="BK195" s="216">
        <f>L195*K195</f>
        <v>0</v>
      </c>
    </row>
    <row r="196" s="1" customFormat="1" ht="22.32" customHeight="1">
      <c r="B196" s="44"/>
      <c r="C196" s="230" t="s">
        <v>5</v>
      </c>
      <c r="D196" s="230" t="s">
        <v>162</v>
      </c>
      <c r="E196" s="231" t="s">
        <v>5</v>
      </c>
      <c r="F196" s="232" t="s">
        <v>5</v>
      </c>
      <c r="G196" s="232"/>
      <c r="H196" s="232"/>
      <c r="I196" s="232"/>
      <c r="J196" s="233" t="s">
        <v>5</v>
      </c>
      <c r="K196" s="212"/>
      <c r="L196" s="212"/>
      <c r="M196" s="234"/>
      <c r="N196" s="234">
        <f>BK196</f>
        <v>0</v>
      </c>
      <c r="O196" s="234"/>
      <c r="P196" s="234"/>
      <c r="Q196" s="234"/>
      <c r="R196" s="46"/>
      <c r="T196" s="213" t="s">
        <v>5</v>
      </c>
      <c r="U196" s="235" t="s">
        <v>47</v>
      </c>
      <c r="V196" s="45"/>
      <c r="W196" s="45"/>
      <c r="X196" s="45"/>
      <c r="Y196" s="45"/>
      <c r="Z196" s="45"/>
      <c r="AA196" s="92"/>
      <c r="AT196" s="20" t="s">
        <v>365</v>
      </c>
      <c r="AU196" s="20" t="s">
        <v>88</v>
      </c>
      <c r="AY196" s="20" t="s">
        <v>365</v>
      </c>
      <c r="BE196" s="130">
        <f>IF(U196="základná",N196,0)</f>
        <v>0</v>
      </c>
      <c r="BF196" s="130">
        <f>IF(U196="znížená",N196,0)</f>
        <v>0</v>
      </c>
      <c r="BG196" s="130">
        <f>IF(U196="zákl. prenesená",N196,0)</f>
        <v>0</v>
      </c>
      <c r="BH196" s="130">
        <f>IF(U196="zníž. prenesená",N196,0)</f>
        <v>0</v>
      </c>
      <c r="BI196" s="130">
        <f>IF(U196="nulová",N196,0)</f>
        <v>0</v>
      </c>
      <c r="BJ196" s="20" t="s">
        <v>140</v>
      </c>
      <c r="BK196" s="216">
        <f>L196*K196</f>
        <v>0</v>
      </c>
    </row>
    <row r="197" s="1" customFormat="1" ht="22.32" customHeight="1">
      <c r="B197" s="44"/>
      <c r="C197" s="230" t="s">
        <v>5</v>
      </c>
      <c r="D197" s="230" t="s">
        <v>162</v>
      </c>
      <c r="E197" s="231" t="s">
        <v>5</v>
      </c>
      <c r="F197" s="232" t="s">
        <v>5</v>
      </c>
      <c r="G197" s="232"/>
      <c r="H197" s="232"/>
      <c r="I197" s="232"/>
      <c r="J197" s="233" t="s">
        <v>5</v>
      </c>
      <c r="K197" s="212"/>
      <c r="L197" s="212"/>
      <c r="M197" s="234"/>
      <c r="N197" s="234">
        <f>BK197</f>
        <v>0</v>
      </c>
      <c r="O197" s="234"/>
      <c r="P197" s="234"/>
      <c r="Q197" s="234"/>
      <c r="R197" s="46"/>
      <c r="T197" s="213" t="s">
        <v>5</v>
      </c>
      <c r="U197" s="235" t="s">
        <v>47</v>
      </c>
      <c r="V197" s="45"/>
      <c r="W197" s="45"/>
      <c r="X197" s="45"/>
      <c r="Y197" s="45"/>
      <c r="Z197" s="45"/>
      <c r="AA197" s="92"/>
      <c r="AT197" s="20" t="s">
        <v>365</v>
      </c>
      <c r="AU197" s="20" t="s">
        <v>88</v>
      </c>
      <c r="AY197" s="20" t="s">
        <v>365</v>
      </c>
      <c r="BE197" s="130">
        <f>IF(U197="základná",N197,0)</f>
        <v>0</v>
      </c>
      <c r="BF197" s="130">
        <f>IF(U197="znížená",N197,0)</f>
        <v>0</v>
      </c>
      <c r="BG197" s="130">
        <f>IF(U197="zákl. prenesená",N197,0)</f>
        <v>0</v>
      </c>
      <c r="BH197" s="130">
        <f>IF(U197="zníž. prenesená",N197,0)</f>
        <v>0</v>
      </c>
      <c r="BI197" s="130">
        <f>IF(U197="nulová",N197,0)</f>
        <v>0</v>
      </c>
      <c r="BJ197" s="20" t="s">
        <v>140</v>
      </c>
      <c r="BK197" s="216">
        <f>L197*K197</f>
        <v>0</v>
      </c>
    </row>
    <row r="198" s="1" customFormat="1" ht="22.32" customHeight="1">
      <c r="B198" s="44"/>
      <c r="C198" s="230" t="s">
        <v>5</v>
      </c>
      <c r="D198" s="230" t="s">
        <v>162</v>
      </c>
      <c r="E198" s="231" t="s">
        <v>5</v>
      </c>
      <c r="F198" s="232" t="s">
        <v>5</v>
      </c>
      <c r="G198" s="232"/>
      <c r="H198" s="232"/>
      <c r="I198" s="232"/>
      <c r="J198" s="233" t="s">
        <v>5</v>
      </c>
      <c r="K198" s="212"/>
      <c r="L198" s="212"/>
      <c r="M198" s="234"/>
      <c r="N198" s="234">
        <f>BK198</f>
        <v>0</v>
      </c>
      <c r="O198" s="234"/>
      <c r="P198" s="234"/>
      <c r="Q198" s="234"/>
      <c r="R198" s="46"/>
      <c r="T198" s="213" t="s">
        <v>5</v>
      </c>
      <c r="U198" s="235" t="s">
        <v>47</v>
      </c>
      <c r="V198" s="45"/>
      <c r="W198" s="45"/>
      <c r="X198" s="45"/>
      <c r="Y198" s="45"/>
      <c r="Z198" s="45"/>
      <c r="AA198" s="92"/>
      <c r="AT198" s="20" t="s">
        <v>365</v>
      </c>
      <c r="AU198" s="20" t="s">
        <v>88</v>
      </c>
      <c r="AY198" s="20" t="s">
        <v>365</v>
      </c>
      <c r="BE198" s="130">
        <f>IF(U198="základná",N198,0)</f>
        <v>0</v>
      </c>
      <c r="BF198" s="130">
        <f>IF(U198="znížená",N198,0)</f>
        <v>0</v>
      </c>
      <c r="BG198" s="130">
        <f>IF(U198="zákl. prenesená",N198,0)</f>
        <v>0</v>
      </c>
      <c r="BH198" s="130">
        <f>IF(U198="zníž. prenesená",N198,0)</f>
        <v>0</v>
      </c>
      <c r="BI198" s="130">
        <f>IF(U198="nulová",N198,0)</f>
        <v>0</v>
      </c>
      <c r="BJ198" s="20" t="s">
        <v>140</v>
      </c>
      <c r="BK198" s="216">
        <f>L198*K198</f>
        <v>0</v>
      </c>
    </row>
    <row r="199" s="1" customFormat="1" ht="22.32" customHeight="1">
      <c r="B199" s="44"/>
      <c r="C199" s="230" t="s">
        <v>5</v>
      </c>
      <c r="D199" s="230" t="s">
        <v>162</v>
      </c>
      <c r="E199" s="231" t="s">
        <v>5</v>
      </c>
      <c r="F199" s="232" t="s">
        <v>5</v>
      </c>
      <c r="G199" s="232"/>
      <c r="H199" s="232"/>
      <c r="I199" s="232"/>
      <c r="J199" s="233" t="s">
        <v>5</v>
      </c>
      <c r="K199" s="212"/>
      <c r="L199" s="212"/>
      <c r="M199" s="234"/>
      <c r="N199" s="234">
        <f>BK199</f>
        <v>0</v>
      </c>
      <c r="O199" s="234"/>
      <c r="P199" s="234"/>
      <c r="Q199" s="234"/>
      <c r="R199" s="46"/>
      <c r="T199" s="213" t="s">
        <v>5</v>
      </c>
      <c r="U199" s="235" t="s">
        <v>47</v>
      </c>
      <c r="V199" s="70"/>
      <c r="W199" s="70"/>
      <c r="X199" s="70"/>
      <c r="Y199" s="70"/>
      <c r="Z199" s="70"/>
      <c r="AA199" s="72"/>
      <c r="AT199" s="20" t="s">
        <v>365</v>
      </c>
      <c r="AU199" s="20" t="s">
        <v>88</v>
      </c>
      <c r="AY199" s="20" t="s">
        <v>365</v>
      </c>
      <c r="BE199" s="130">
        <f>IF(U199="základná",N199,0)</f>
        <v>0</v>
      </c>
      <c r="BF199" s="130">
        <f>IF(U199="znížená",N199,0)</f>
        <v>0</v>
      </c>
      <c r="BG199" s="130">
        <f>IF(U199="zákl. prenesená",N199,0)</f>
        <v>0</v>
      </c>
      <c r="BH199" s="130">
        <f>IF(U199="zníž. prenesená",N199,0)</f>
        <v>0</v>
      </c>
      <c r="BI199" s="130">
        <f>IF(U199="nulová",N199,0)</f>
        <v>0</v>
      </c>
      <c r="BJ199" s="20" t="s">
        <v>140</v>
      </c>
      <c r="BK199" s="216">
        <f>L199*K199</f>
        <v>0</v>
      </c>
    </row>
    <row r="200" s="1" customFormat="1" ht="6.96" customHeight="1">
      <c r="B200" s="73"/>
      <c r="C200" s="74"/>
      <c r="D200" s="74"/>
      <c r="E200" s="74"/>
      <c r="F200" s="74"/>
      <c r="G200" s="74"/>
      <c r="H200" s="74"/>
      <c r="I200" s="74"/>
      <c r="J200" s="74"/>
      <c r="K200" s="74"/>
      <c r="L200" s="74"/>
      <c r="M200" s="74"/>
      <c r="N200" s="74"/>
      <c r="O200" s="74"/>
      <c r="P200" s="74"/>
      <c r="Q200" s="74"/>
      <c r="R200" s="75"/>
    </row>
  </sheetData>
  <mergeCells count="255">
    <mergeCell ref="C2:Q2"/>
    <mergeCell ref="C4:Q4"/>
    <mergeCell ref="F6:P6"/>
    <mergeCell ref="F7:P7"/>
    <mergeCell ref="O9:P9"/>
    <mergeCell ref="O11:P11"/>
    <mergeCell ref="O12:P12"/>
    <mergeCell ref="O14:P14"/>
    <mergeCell ref="E15:L15"/>
    <mergeCell ref="O15:P15"/>
    <mergeCell ref="O17:P17"/>
    <mergeCell ref="O18:P18"/>
    <mergeCell ref="O20:P20"/>
    <mergeCell ref="O21:P21"/>
    <mergeCell ref="E24:L24"/>
    <mergeCell ref="M27:P27"/>
    <mergeCell ref="M28:P28"/>
    <mergeCell ref="M30:P30"/>
    <mergeCell ref="H32:J32"/>
    <mergeCell ref="M32:P32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C76:Q76"/>
    <mergeCell ref="F78:P78"/>
    <mergeCell ref="F79:P79"/>
    <mergeCell ref="M81:P81"/>
    <mergeCell ref="M83:Q83"/>
    <mergeCell ref="M84:Q84"/>
    <mergeCell ref="C86:G86"/>
    <mergeCell ref="N86:Q86"/>
    <mergeCell ref="N88:Q88"/>
    <mergeCell ref="N89:Q89"/>
    <mergeCell ref="N90:Q90"/>
    <mergeCell ref="N91:Q91"/>
    <mergeCell ref="N92:Q92"/>
    <mergeCell ref="N93:Q93"/>
    <mergeCell ref="N94:Q94"/>
    <mergeCell ref="N95:Q95"/>
    <mergeCell ref="N96:Q96"/>
    <mergeCell ref="N97:Q97"/>
    <mergeCell ref="N98:Q98"/>
    <mergeCell ref="N99:Q99"/>
    <mergeCell ref="N100:Q100"/>
    <mergeCell ref="N101:Q101"/>
    <mergeCell ref="N102:Q102"/>
    <mergeCell ref="N103:Q103"/>
    <mergeCell ref="N105:Q105"/>
    <mergeCell ref="D106:H106"/>
    <mergeCell ref="N106:Q106"/>
    <mergeCell ref="D107:H107"/>
    <mergeCell ref="N107:Q107"/>
    <mergeCell ref="D108:H108"/>
    <mergeCell ref="N108:Q108"/>
    <mergeCell ref="D109:H109"/>
    <mergeCell ref="N109:Q109"/>
    <mergeCell ref="D110:H110"/>
    <mergeCell ref="N110:Q110"/>
    <mergeCell ref="N111:Q111"/>
    <mergeCell ref="L113:Q113"/>
    <mergeCell ref="C119:Q119"/>
    <mergeCell ref="F121:P121"/>
    <mergeCell ref="F122:P122"/>
    <mergeCell ref="M124:P124"/>
    <mergeCell ref="M126:Q126"/>
    <mergeCell ref="M127:Q127"/>
    <mergeCell ref="F129:I129"/>
    <mergeCell ref="L129:M129"/>
    <mergeCell ref="N129:Q129"/>
    <mergeCell ref="F133:I133"/>
    <mergeCell ref="L133:M133"/>
    <mergeCell ref="N133:Q133"/>
    <mergeCell ref="F134:I134"/>
    <mergeCell ref="L134:M134"/>
    <mergeCell ref="N134:Q134"/>
    <mergeCell ref="F135:I135"/>
    <mergeCell ref="L135:M135"/>
    <mergeCell ref="N135:Q135"/>
    <mergeCell ref="F136:I136"/>
    <mergeCell ref="L136:M136"/>
    <mergeCell ref="N136:Q136"/>
    <mergeCell ref="F137:I137"/>
    <mergeCell ref="L137:M137"/>
    <mergeCell ref="N137:Q137"/>
    <mergeCell ref="F139:I139"/>
    <mergeCell ref="L139:M139"/>
    <mergeCell ref="N139:Q139"/>
    <mergeCell ref="F140:I140"/>
    <mergeCell ref="L140:M140"/>
    <mergeCell ref="N140:Q140"/>
    <mergeCell ref="F141:I141"/>
    <mergeCell ref="L141:M141"/>
    <mergeCell ref="N141:Q141"/>
    <mergeCell ref="F142:I142"/>
    <mergeCell ref="L142:M142"/>
    <mergeCell ref="N142:Q142"/>
    <mergeCell ref="F143:I143"/>
    <mergeCell ref="L143:M143"/>
    <mergeCell ref="N143:Q143"/>
    <mergeCell ref="F144:I144"/>
    <mergeCell ref="L144:M144"/>
    <mergeCell ref="N144:Q144"/>
    <mergeCell ref="F146:I146"/>
    <mergeCell ref="L146:M146"/>
    <mergeCell ref="N146:Q146"/>
    <mergeCell ref="F147:I147"/>
    <mergeCell ref="L147:M147"/>
    <mergeCell ref="N147:Q147"/>
    <mergeCell ref="F148:I148"/>
    <mergeCell ref="L148:M148"/>
    <mergeCell ref="N148:Q148"/>
    <mergeCell ref="F149:I149"/>
    <mergeCell ref="L149:M149"/>
    <mergeCell ref="N149:Q149"/>
    <mergeCell ref="F151:I151"/>
    <mergeCell ref="L151:M151"/>
    <mergeCell ref="N151:Q151"/>
    <mergeCell ref="F152:I152"/>
    <mergeCell ref="L152:M152"/>
    <mergeCell ref="N152:Q152"/>
    <mergeCell ref="F153:I153"/>
    <mergeCell ref="L153:M153"/>
    <mergeCell ref="N153:Q153"/>
    <mergeCell ref="F154:I154"/>
    <mergeCell ref="L154:M154"/>
    <mergeCell ref="N154:Q154"/>
    <mergeCell ref="F155:I155"/>
    <mergeCell ref="L155:M155"/>
    <mergeCell ref="N155:Q155"/>
    <mergeCell ref="F156:I156"/>
    <mergeCell ref="L156:M156"/>
    <mergeCell ref="N156:Q156"/>
    <mergeCell ref="F157:I157"/>
    <mergeCell ref="L157:M157"/>
    <mergeCell ref="N157:Q157"/>
    <mergeCell ref="F158:I158"/>
    <mergeCell ref="L158:M158"/>
    <mergeCell ref="N158:Q158"/>
    <mergeCell ref="F160:I160"/>
    <mergeCell ref="L160:M160"/>
    <mergeCell ref="N160:Q160"/>
    <mergeCell ref="F161:I161"/>
    <mergeCell ref="L161:M161"/>
    <mergeCell ref="N161:Q161"/>
    <mergeCell ref="F162:I162"/>
    <mergeCell ref="L162:M162"/>
    <mergeCell ref="N162:Q162"/>
    <mergeCell ref="F163:I163"/>
    <mergeCell ref="L163:M163"/>
    <mergeCell ref="N163:Q163"/>
    <mergeCell ref="F164:I164"/>
    <mergeCell ref="L164:M164"/>
    <mergeCell ref="N164:Q164"/>
    <mergeCell ref="F166:I166"/>
    <mergeCell ref="L166:M166"/>
    <mergeCell ref="N166:Q166"/>
    <mergeCell ref="F167:I167"/>
    <mergeCell ref="L167:M167"/>
    <mergeCell ref="N167:Q167"/>
    <mergeCell ref="F168:I168"/>
    <mergeCell ref="L168:M168"/>
    <mergeCell ref="N168:Q168"/>
    <mergeCell ref="F169:I169"/>
    <mergeCell ref="L169:M169"/>
    <mergeCell ref="N169:Q169"/>
    <mergeCell ref="F170:I170"/>
    <mergeCell ref="L170:M170"/>
    <mergeCell ref="N170:Q170"/>
    <mergeCell ref="F171:I171"/>
    <mergeCell ref="L171:M171"/>
    <mergeCell ref="N171:Q171"/>
    <mergeCell ref="F172:I172"/>
    <mergeCell ref="L172:M172"/>
    <mergeCell ref="N172:Q172"/>
    <mergeCell ref="F173:I173"/>
    <mergeCell ref="L173:M173"/>
    <mergeCell ref="N173:Q173"/>
    <mergeCell ref="F174:I174"/>
    <mergeCell ref="L174:M174"/>
    <mergeCell ref="N174:Q174"/>
    <mergeCell ref="F175:I175"/>
    <mergeCell ref="L175:M175"/>
    <mergeCell ref="N175:Q175"/>
    <mergeCell ref="F176:I176"/>
    <mergeCell ref="L176:M176"/>
    <mergeCell ref="N176:Q176"/>
    <mergeCell ref="F177:I177"/>
    <mergeCell ref="L177:M177"/>
    <mergeCell ref="N177:Q177"/>
    <mergeCell ref="F179:I179"/>
    <mergeCell ref="L179:M179"/>
    <mergeCell ref="N179:Q179"/>
    <mergeCell ref="F182:I182"/>
    <mergeCell ref="L182:M182"/>
    <mergeCell ref="N182:Q182"/>
    <mergeCell ref="F183:I183"/>
    <mergeCell ref="L183:M183"/>
    <mergeCell ref="N183:Q183"/>
    <mergeCell ref="F184:I184"/>
    <mergeCell ref="L184:M184"/>
    <mergeCell ref="N184:Q184"/>
    <mergeCell ref="F186:I186"/>
    <mergeCell ref="L186:M186"/>
    <mergeCell ref="N186:Q186"/>
    <mergeCell ref="F187:I187"/>
    <mergeCell ref="L187:M187"/>
    <mergeCell ref="N187:Q187"/>
    <mergeCell ref="F189:I189"/>
    <mergeCell ref="L189:M189"/>
    <mergeCell ref="N189:Q189"/>
    <mergeCell ref="F190:I190"/>
    <mergeCell ref="L190:M190"/>
    <mergeCell ref="N190:Q190"/>
    <mergeCell ref="F193:I193"/>
    <mergeCell ref="L193:M193"/>
    <mergeCell ref="N193:Q193"/>
    <mergeCell ref="F195:I195"/>
    <mergeCell ref="L195:M195"/>
    <mergeCell ref="N195:Q195"/>
    <mergeCell ref="F196:I196"/>
    <mergeCell ref="L196:M196"/>
    <mergeCell ref="N196:Q196"/>
    <mergeCell ref="F197:I197"/>
    <mergeCell ref="L197:M197"/>
    <mergeCell ref="N197:Q197"/>
    <mergeCell ref="F198:I198"/>
    <mergeCell ref="L198:M198"/>
    <mergeCell ref="N198:Q198"/>
    <mergeCell ref="F199:I199"/>
    <mergeCell ref="L199:M199"/>
    <mergeCell ref="N199:Q199"/>
    <mergeCell ref="N130:Q130"/>
    <mergeCell ref="N131:Q131"/>
    <mergeCell ref="N132:Q132"/>
    <mergeCell ref="N138:Q138"/>
    <mergeCell ref="N145:Q145"/>
    <mergeCell ref="N150:Q150"/>
    <mergeCell ref="N159:Q159"/>
    <mergeCell ref="N165:Q165"/>
    <mergeCell ref="N178:Q178"/>
    <mergeCell ref="N180:Q180"/>
    <mergeCell ref="N181:Q181"/>
    <mergeCell ref="N185:Q185"/>
    <mergeCell ref="N188:Q188"/>
    <mergeCell ref="N191:Q191"/>
    <mergeCell ref="N192:Q192"/>
    <mergeCell ref="N194:Q194"/>
    <mergeCell ref="H1:K1"/>
    <mergeCell ref="S2:AC2"/>
  </mergeCells>
  <dataValidations count="2">
    <dataValidation type="list" allowBlank="1" showInputMessage="1" showErrorMessage="1" error="Povolené sú hodnoty K, M." sqref="D195:D200">
      <formula1>"K, M"</formula1>
    </dataValidation>
    <dataValidation type="list" allowBlank="1" showInputMessage="1" showErrorMessage="1" error="Povolené sú hodnoty základná, znížená, nulová." sqref="U195:U200">
      <formula1>"základná, znížená, nulová"</formula1>
    </dataValidation>
  </dataValidations>
  <hyperlinks>
    <hyperlink ref="F1:G1" location="C2" display="1) Krycí list rozpočtu"/>
    <hyperlink ref="H1:K1" location="C86" display="2) Rekapitulácia rozpočtu"/>
    <hyperlink ref="L1" location="C129" display="3) Rozpočet"/>
    <hyperlink ref="S1:T1" location="'Rekapitulácia stavby'!C2" display="Rekapitulácia stavby"/>
  </hyperlinks>
  <pageMargins left="0.5833333" right="0.5833333" top="0.5" bottom="0.4666667" header="0" footer="0"/>
  <pageSetup paperSize="9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HP8200\pc</dc:creator>
  <cp:lastModifiedBy>HP8200\pc</cp:lastModifiedBy>
  <dcterms:created xsi:type="dcterms:W3CDTF">2018-03-14T12:39:43Z</dcterms:created>
  <dcterms:modified xsi:type="dcterms:W3CDTF">2018-03-14T12:39:44Z</dcterms:modified>
</cp:coreProperties>
</file>